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f163\Desktop\PROGR ANUAL DE  ADQUISICIONES 2021\"/>
    </mc:Choice>
  </mc:AlternateContent>
  <bookViews>
    <workbookView xWindow="120" yWindow="105" windowWidth="15195" windowHeight="7935"/>
  </bookViews>
  <sheets>
    <sheet name="PRESUP.2021" sheetId="9" r:id="rId1"/>
  </sheets>
  <calcPr calcId="152511"/>
  <fileRecoveryPr autoRecover="0"/>
</workbook>
</file>

<file path=xl/calcChain.xml><?xml version="1.0" encoding="utf-8"?>
<calcChain xmlns="http://schemas.openxmlformats.org/spreadsheetml/2006/main">
  <c r="C169" i="9" l="1"/>
  <c r="AD145" i="9"/>
  <c r="L145" i="9"/>
  <c r="AD144" i="9"/>
  <c r="AB144" i="9"/>
  <c r="Z144" i="9"/>
  <c r="X144" i="9"/>
  <c r="V144" i="9"/>
  <c r="T144" i="9"/>
  <c r="R144" i="9"/>
  <c r="P144" i="9"/>
  <c r="N144" i="9"/>
  <c r="L144" i="9"/>
  <c r="J144" i="9"/>
  <c r="H144" i="9"/>
  <c r="C144" i="9"/>
  <c r="F144" i="9" s="1"/>
  <c r="AD143" i="9"/>
  <c r="AB143" i="9"/>
  <c r="Z143" i="9"/>
  <c r="X143" i="9"/>
  <c r="V143" i="9"/>
  <c r="T143" i="9"/>
  <c r="R143" i="9"/>
  <c r="P143" i="9"/>
  <c r="N143" i="9"/>
  <c r="L143" i="9"/>
  <c r="J143" i="9"/>
  <c r="H143" i="9"/>
  <c r="C143" i="9"/>
  <c r="F143" i="9" s="1"/>
  <c r="F142" i="9"/>
  <c r="C125" i="9"/>
  <c r="J116" i="9"/>
  <c r="H116" i="9"/>
  <c r="F116" i="9"/>
  <c r="X114" i="9"/>
  <c r="H114" i="9"/>
  <c r="F114" i="9"/>
  <c r="X113" i="9"/>
  <c r="V113" i="9"/>
  <c r="H113" i="9"/>
  <c r="F113" i="9"/>
  <c r="L112" i="9"/>
  <c r="J112" i="9"/>
  <c r="H112" i="9"/>
  <c r="F112" i="9"/>
  <c r="V111" i="9"/>
  <c r="T111" i="9"/>
  <c r="F111" i="9"/>
  <c r="F110" i="9"/>
  <c r="AD109" i="9"/>
  <c r="AB109" i="9"/>
  <c r="Z109" i="9"/>
  <c r="F109" i="9"/>
  <c r="F108" i="9"/>
  <c r="F94" i="9"/>
  <c r="J93" i="9"/>
  <c r="H93" i="9"/>
  <c r="F93" i="9"/>
  <c r="F92" i="9"/>
  <c r="AD91" i="9"/>
  <c r="L91" i="9"/>
  <c r="J91" i="9"/>
  <c r="H91" i="9"/>
  <c r="F91" i="9"/>
  <c r="F90" i="9"/>
  <c r="F84" i="9"/>
  <c r="F83" i="9"/>
  <c r="F81" i="9"/>
  <c r="F78" i="9"/>
  <c r="AD77" i="9"/>
  <c r="AB77" i="9"/>
  <c r="Z77" i="9"/>
  <c r="X77" i="9"/>
  <c r="V77" i="9"/>
  <c r="T77" i="9"/>
  <c r="R77" i="9"/>
  <c r="P77" i="9"/>
  <c r="N77" i="9"/>
  <c r="L77" i="9"/>
  <c r="H77" i="9"/>
  <c r="F77" i="9"/>
  <c r="AD76" i="9"/>
  <c r="AB76" i="9"/>
  <c r="Z76" i="9"/>
  <c r="T76" i="9"/>
  <c r="R76" i="9"/>
  <c r="P76" i="9"/>
  <c r="N76" i="9"/>
  <c r="J76" i="9"/>
  <c r="F76" i="9"/>
  <c r="X75" i="9"/>
  <c r="T75" i="9"/>
  <c r="R75" i="9"/>
  <c r="L75" i="9"/>
  <c r="F75" i="9"/>
  <c r="X74" i="9"/>
  <c r="V74" i="9"/>
  <c r="T74" i="9"/>
  <c r="R74" i="9"/>
  <c r="P74" i="9"/>
  <c r="N74" i="9"/>
  <c r="L74" i="9"/>
  <c r="J74" i="9"/>
  <c r="H74" i="9"/>
  <c r="F74" i="9"/>
  <c r="X73" i="9"/>
  <c r="R73" i="9"/>
  <c r="P73" i="9"/>
  <c r="N73" i="9"/>
  <c r="L73" i="9"/>
  <c r="J73" i="9"/>
  <c r="H73" i="9"/>
  <c r="F73" i="9"/>
  <c r="F72" i="9"/>
  <c r="V71" i="9"/>
  <c r="P71" i="9"/>
  <c r="L71" i="9"/>
  <c r="J71" i="9"/>
  <c r="H71" i="9"/>
  <c r="F71" i="9"/>
  <c r="AB70" i="9"/>
  <c r="V70" i="9"/>
  <c r="T70" i="9"/>
  <c r="F70" i="9"/>
  <c r="F69" i="9"/>
  <c r="AD68" i="9"/>
  <c r="F68" i="9"/>
  <c r="AD67" i="9"/>
  <c r="AB67" i="9"/>
  <c r="Z67" i="9"/>
  <c r="X67" i="9"/>
  <c r="V67" i="9"/>
  <c r="T67" i="9"/>
  <c r="R67" i="9"/>
  <c r="P67" i="9"/>
  <c r="N67" i="9"/>
  <c r="L67" i="9"/>
  <c r="F67" i="9"/>
  <c r="AD66" i="9"/>
  <c r="T66" i="9"/>
  <c r="R66" i="9"/>
  <c r="P66" i="9"/>
  <c r="N66" i="9"/>
  <c r="L66" i="9"/>
  <c r="J66" i="9"/>
  <c r="H66" i="9"/>
  <c r="AD63" i="9"/>
  <c r="AB63" i="9"/>
  <c r="Z63" i="9"/>
  <c r="X63" i="9"/>
  <c r="V63" i="9"/>
  <c r="T63" i="9"/>
  <c r="R63" i="9"/>
  <c r="P63" i="9"/>
  <c r="N63" i="9"/>
  <c r="L63" i="9"/>
  <c r="J63" i="9"/>
  <c r="H63" i="9"/>
  <c r="F63" i="9"/>
  <c r="AD62" i="9"/>
  <c r="AB62" i="9"/>
  <c r="Z62" i="9"/>
  <c r="X62" i="9"/>
  <c r="V62" i="9"/>
  <c r="T62" i="9"/>
  <c r="R62" i="9"/>
  <c r="N62" i="9"/>
  <c r="L62" i="9"/>
  <c r="J62" i="9"/>
  <c r="H62" i="9"/>
  <c r="F62" i="9"/>
  <c r="AD61" i="9"/>
  <c r="AB61" i="9"/>
  <c r="Z61" i="9"/>
  <c r="X61" i="9"/>
  <c r="V61" i="9"/>
  <c r="T61" i="9"/>
  <c r="R61" i="9"/>
  <c r="P61" i="9"/>
  <c r="N61" i="9"/>
  <c r="L61" i="9"/>
  <c r="J61" i="9"/>
  <c r="H61" i="9"/>
  <c r="F61" i="9"/>
  <c r="AD60" i="9"/>
  <c r="AB60" i="9"/>
  <c r="Z60" i="9"/>
  <c r="X60" i="9"/>
  <c r="V60" i="9"/>
  <c r="T60" i="9"/>
  <c r="R60" i="9"/>
  <c r="P60" i="9"/>
  <c r="N60" i="9"/>
  <c r="L60" i="9"/>
  <c r="F60" i="9"/>
  <c r="R59" i="9"/>
  <c r="J59" i="9"/>
  <c r="H59" i="9"/>
  <c r="F59" i="9"/>
  <c r="N58" i="9"/>
  <c r="L58" i="9"/>
  <c r="J58" i="9"/>
  <c r="H58" i="9"/>
  <c r="F58" i="9"/>
  <c r="AD57" i="9"/>
  <c r="V57" i="9"/>
  <c r="R57" i="9"/>
  <c r="P57" i="9"/>
  <c r="N57" i="9"/>
  <c r="L57" i="9"/>
  <c r="J57" i="9"/>
  <c r="H57" i="9"/>
  <c r="F57" i="9"/>
  <c r="AD55" i="9"/>
  <c r="AB55" i="9"/>
  <c r="Z55" i="9"/>
  <c r="X55" i="9"/>
  <c r="V55" i="9"/>
  <c r="T55" i="9"/>
  <c r="R55" i="9"/>
  <c r="P55" i="9"/>
  <c r="N55" i="9"/>
  <c r="L55" i="9"/>
  <c r="J55" i="9"/>
  <c r="F55" i="9"/>
  <c r="F52" i="9"/>
  <c r="AD50" i="9"/>
  <c r="AB50" i="9"/>
  <c r="Z50" i="9"/>
  <c r="X50" i="9"/>
  <c r="V50" i="9"/>
  <c r="T50" i="9"/>
  <c r="R50" i="9"/>
  <c r="P50" i="9"/>
  <c r="F50" i="9"/>
  <c r="AD49" i="9"/>
  <c r="AB49" i="9"/>
  <c r="Z49" i="9"/>
  <c r="X49" i="9"/>
  <c r="V49" i="9"/>
  <c r="T49" i="9"/>
  <c r="R49" i="9"/>
  <c r="P49" i="9"/>
  <c r="N49" i="9"/>
  <c r="L49" i="9"/>
  <c r="H49" i="9"/>
  <c r="F49" i="9"/>
  <c r="F48" i="9"/>
  <c r="F47" i="9"/>
  <c r="AD45" i="9"/>
  <c r="AB45" i="9"/>
  <c r="Z45" i="9"/>
  <c r="X45" i="9"/>
  <c r="V45" i="9"/>
  <c r="T45" i="9"/>
  <c r="F45" i="9"/>
  <c r="AD44" i="9"/>
  <c r="AB44" i="9"/>
  <c r="Z44" i="9"/>
  <c r="X44" i="9"/>
  <c r="V44" i="9"/>
  <c r="T44" i="9"/>
  <c r="R44" i="9"/>
  <c r="P44" i="9"/>
  <c r="N44" i="9"/>
  <c r="J44" i="9"/>
  <c r="H44" i="9"/>
  <c r="F44" i="9"/>
  <c r="AD43" i="9"/>
  <c r="AB43" i="9"/>
  <c r="Z43" i="9"/>
  <c r="X43" i="9"/>
  <c r="V43" i="9"/>
  <c r="T43" i="9"/>
  <c r="R43" i="9"/>
  <c r="P43" i="9"/>
  <c r="N43" i="9"/>
  <c r="L43" i="9"/>
  <c r="J43" i="9"/>
  <c r="H43" i="9"/>
  <c r="C43" i="9"/>
  <c r="F43" i="9" s="1"/>
  <c r="AD42" i="9"/>
  <c r="AB42" i="9"/>
  <c r="Z42" i="9"/>
  <c r="X42" i="9"/>
  <c r="V42" i="9"/>
  <c r="T42" i="9"/>
  <c r="R42" i="9"/>
  <c r="P42" i="9"/>
  <c r="N42" i="9"/>
  <c r="L42" i="9"/>
  <c r="J42" i="9"/>
  <c r="H42" i="9"/>
  <c r="F42" i="9"/>
  <c r="AD41" i="9"/>
  <c r="AB41" i="9"/>
  <c r="Z41" i="9"/>
  <c r="X41" i="9"/>
  <c r="V41" i="9"/>
  <c r="T41" i="9"/>
  <c r="R41" i="9"/>
  <c r="P41" i="9"/>
  <c r="N41" i="9"/>
  <c r="L41" i="9"/>
  <c r="J41" i="9"/>
  <c r="H41" i="9"/>
  <c r="F41" i="9"/>
  <c r="AD40" i="9"/>
  <c r="Z40" i="9"/>
  <c r="X40" i="9"/>
  <c r="V40" i="9"/>
  <c r="T40" i="9"/>
  <c r="R40" i="9"/>
  <c r="N40" i="9"/>
  <c r="F40" i="9"/>
  <c r="Z39" i="9"/>
  <c r="V39" i="9"/>
  <c r="T39" i="9"/>
  <c r="R39" i="9"/>
  <c r="P39" i="9"/>
  <c r="N39" i="9"/>
  <c r="L39" i="9"/>
  <c r="J39" i="9"/>
  <c r="H39" i="9"/>
  <c r="C39" i="9"/>
  <c r="F39" i="9" s="1"/>
  <c r="AD38" i="9"/>
  <c r="P38" i="9"/>
  <c r="N38" i="9"/>
  <c r="L38" i="9"/>
  <c r="J38" i="9"/>
  <c r="H38" i="9"/>
  <c r="F38" i="9"/>
  <c r="AD37" i="9"/>
  <c r="F37" i="9"/>
  <c r="AD36" i="9"/>
  <c r="Z36" i="9"/>
  <c r="X36" i="9"/>
  <c r="V36" i="9"/>
  <c r="T36" i="9"/>
  <c r="R36" i="9"/>
  <c r="P36" i="9"/>
  <c r="N36" i="9"/>
  <c r="L36" i="9"/>
  <c r="J36" i="9"/>
  <c r="H36" i="9"/>
  <c r="F36" i="9"/>
  <c r="AD35" i="9"/>
  <c r="N35" i="9"/>
  <c r="J35" i="9"/>
  <c r="F35" i="9"/>
  <c r="AD34" i="9"/>
  <c r="T34" i="9"/>
  <c r="R34" i="9"/>
  <c r="P34" i="9"/>
  <c r="N34" i="9"/>
  <c r="L34" i="9"/>
  <c r="J34" i="9"/>
  <c r="H34" i="9"/>
  <c r="F34" i="9"/>
  <c r="F33" i="9"/>
  <c r="V32" i="9"/>
  <c r="T32" i="9"/>
  <c r="R32" i="9"/>
  <c r="P32" i="9"/>
  <c r="N32" i="9"/>
  <c r="L32" i="9"/>
  <c r="J32" i="9"/>
  <c r="H32" i="9"/>
  <c r="F32" i="9"/>
  <c r="P31" i="9"/>
  <c r="N31" i="9"/>
  <c r="L31" i="9"/>
  <c r="J31" i="9"/>
  <c r="H31" i="9"/>
  <c r="F31" i="9"/>
  <c r="F30" i="9"/>
  <c r="R29" i="9"/>
  <c r="P29" i="9"/>
  <c r="N29" i="9"/>
  <c r="L29" i="9"/>
  <c r="J29" i="9"/>
  <c r="H29" i="9"/>
  <c r="F29" i="9"/>
  <c r="F28" i="9"/>
  <c r="AD27" i="9"/>
  <c r="J27" i="9"/>
  <c r="H27" i="9"/>
  <c r="F27" i="9"/>
  <c r="R26" i="9"/>
  <c r="P26" i="9"/>
  <c r="N26" i="9"/>
  <c r="L26" i="9"/>
  <c r="H26" i="9"/>
  <c r="F26" i="9"/>
  <c r="AD25" i="9"/>
  <c r="F25" i="9"/>
  <c r="AD24" i="9"/>
  <c r="AB24" i="9"/>
  <c r="Z24" i="9"/>
  <c r="X24" i="9"/>
  <c r="V24" i="9"/>
  <c r="T24" i="9"/>
  <c r="R24" i="9"/>
  <c r="P24" i="9"/>
  <c r="N24" i="9"/>
  <c r="L24" i="9"/>
  <c r="F24" i="9"/>
  <c r="AD23" i="9"/>
  <c r="V23" i="9"/>
  <c r="T23" i="9"/>
  <c r="R23" i="9"/>
  <c r="P23" i="9"/>
  <c r="N23" i="9"/>
  <c r="H23" i="9"/>
  <c r="F23" i="9"/>
  <c r="T22" i="9"/>
  <c r="R22" i="9"/>
  <c r="N22" i="9"/>
  <c r="L22" i="9"/>
  <c r="J22" i="9"/>
  <c r="H22" i="9"/>
  <c r="F22" i="9"/>
  <c r="L21" i="9"/>
  <c r="J21" i="9"/>
  <c r="H21" i="9"/>
  <c r="F21" i="9"/>
  <c r="L20" i="9"/>
  <c r="J20" i="9"/>
  <c r="H20" i="9"/>
  <c r="F20" i="9"/>
  <c r="F19" i="9"/>
  <c r="R18" i="9"/>
  <c r="N18" i="9"/>
  <c r="L18" i="9"/>
  <c r="J18" i="9"/>
  <c r="H18" i="9"/>
  <c r="F18" i="9"/>
  <c r="J17" i="9"/>
  <c r="H17" i="9"/>
  <c r="F17" i="9"/>
  <c r="F16" i="9"/>
  <c r="AD15" i="9"/>
  <c r="AB15" i="9"/>
  <c r="Z15" i="9"/>
  <c r="X15" i="9"/>
  <c r="V15" i="9"/>
  <c r="T15" i="9"/>
  <c r="R15" i="9"/>
  <c r="F15" i="9"/>
  <c r="AD70" i="9"/>
  <c r="Z70" i="9"/>
</calcChain>
</file>

<file path=xl/sharedStrings.xml><?xml version="1.0" encoding="utf-8"?>
<sst xmlns="http://schemas.openxmlformats.org/spreadsheetml/2006/main" count="413" uniqueCount="238">
  <si>
    <t xml:space="preserve">Varios </t>
  </si>
  <si>
    <t>SOFTWARE</t>
  </si>
  <si>
    <t>ACTIVOS INTANGIBLES</t>
  </si>
  <si>
    <t xml:space="preserve">EQUIPO DE COMUNICACIÓN </t>
  </si>
  <si>
    <t>EQUIPO DE COMUNICACIÓN Y TELECOMUNICACIONES</t>
  </si>
  <si>
    <t>MAQUINARIA, OTROS EQUIPOS Y HERRAMIENTAS</t>
  </si>
  <si>
    <t>Pieza</t>
  </si>
  <si>
    <t xml:space="preserve">EQUIPO DE COMPUTACION </t>
  </si>
  <si>
    <t xml:space="preserve">EQUIPO DE COMPUTO Y DE TECNOLOGIAS DE LA INFORMACION </t>
  </si>
  <si>
    <t>MOBILIARIO Y EQUIPO DE ADMINISTRACION</t>
  </si>
  <si>
    <t>Varias</t>
  </si>
  <si>
    <t>BIENES MUEBLES, INMUEBLES E INTANGIBLES</t>
  </si>
  <si>
    <t>Mes</t>
  </si>
  <si>
    <t>OTROS ARRENDAMIENTOS</t>
  </si>
  <si>
    <t xml:space="preserve">ARRENDAMIENTO DE EQUIPO DE TRANSPORTE </t>
  </si>
  <si>
    <t>ARRENDAMIENTO DE MOBILIARIO Y EQUIPO DE ADMINISTRACION, EDUCACIONAL Y RECREATIVO</t>
  </si>
  <si>
    <t>SERVICIOS DE ARRENDAMIENTOS</t>
  </si>
  <si>
    <t>SERVICIO POSTAL</t>
  </si>
  <si>
    <t xml:space="preserve">SERVICIOS POSTALES Y TELEGRAFICOS </t>
  </si>
  <si>
    <t xml:space="preserve">Anual </t>
  </si>
  <si>
    <t xml:space="preserve">SERVICIOS DE ACCESO DE INTERNET, REDES Y PROCESAMIENTOS DE INFORMACION </t>
  </si>
  <si>
    <t>TELEFONIA CELULAR</t>
  </si>
  <si>
    <t>TELEFONIA TRADICIONAL</t>
  </si>
  <si>
    <t xml:space="preserve">TELEFONIA TRADICIONAL </t>
  </si>
  <si>
    <t>Anual</t>
  </si>
  <si>
    <t xml:space="preserve">AGUA </t>
  </si>
  <si>
    <t>AGUA</t>
  </si>
  <si>
    <t xml:space="preserve">Mes </t>
  </si>
  <si>
    <t xml:space="preserve">ENERGIA ELECTRICA </t>
  </si>
  <si>
    <t>SERVICIOS BASICOS</t>
  </si>
  <si>
    <t>SERVICIOS GENERALES</t>
  </si>
  <si>
    <t xml:space="preserve">PRODUCTOS MENORES DE HULE PARA EQUIPO DE TRANSPORTE </t>
  </si>
  <si>
    <t xml:space="preserve">ARTICULOS MENORES DE CARÁCTER DIVERSO PARA USO EN EQUIPO DE TRANSPORTE </t>
  </si>
  <si>
    <t xml:space="preserve">ARTICULOS AUTOMOTRICES MENORES </t>
  </si>
  <si>
    <t xml:space="preserve">ACCESORIOS Y MATERIALES ELECTRICOS MENORES PARA EQUIPO DE TRANSPORTE </t>
  </si>
  <si>
    <t xml:space="preserve">REFACCIONES Y ACCESORIOS MENORES DE EQUIPO DE TRANSPORTE </t>
  </si>
  <si>
    <t xml:space="preserve">REFACCIONES Y ACCESORIOS MENORES DE EQUIPO DE COMPUTO Y TECNOLOGIAS DE INFORMACION </t>
  </si>
  <si>
    <t xml:space="preserve">REFACCIONES Y ACCESORIOS MENORES DE EDIFICIOS </t>
  </si>
  <si>
    <t>Varios</t>
  </si>
  <si>
    <t>HERRAMIENTAS, REFACCIONES Y ACCESORIOS MENORES</t>
  </si>
  <si>
    <t xml:space="preserve">PRODUCTOS TEXTILES ADQUIRIDOS COMO VESTUARIO Y UNIFORMES </t>
  </si>
  <si>
    <t>Piezas</t>
  </si>
  <si>
    <t>VESTUARIOS Y UNIFORMES</t>
  </si>
  <si>
    <t>VESTUARIO, BLANCOS, PRENDAS DE PROTECCION  PERSONAL Y ARTICULOS DEPORTIVOS</t>
  </si>
  <si>
    <t>Litros</t>
  </si>
  <si>
    <t>Liquido para bateria</t>
  </si>
  <si>
    <t>Liquido para Frenos</t>
  </si>
  <si>
    <t>Anticongelantes</t>
  </si>
  <si>
    <t>Aceite lubricante</t>
  </si>
  <si>
    <t>Combustible</t>
  </si>
  <si>
    <t>COMBUSTIBLES, LUBRICANTES Y ADITIVOS</t>
  </si>
  <si>
    <t xml:space="preserve">Otros </t>
  </si>
  <si>
    <t xml:space="preserve">Cubeta </t>
  </si>
  <si>
    <t>Pintura</t>
  </si>
  <si>
    <t>Impermeabilizante</t>
  </si>
  <si>
    <t xml:space="preserve">OTROS MATERIALES DE FERRETERIA PARA CONSTRUCCION Y REPARACION </t>
  </si>
  <si>
    <t>OTROS MATERIALES Y ARTICULOS DE CONSTRUCCION Y REPARACION</t>
  </si>
  <si>
    <t>Tablaroca</t>
  </si>
  <si>
    <t xml:space="preserve">PRODUCTOS DE PLASTICO, PVC Y SIMILARES PARA LA COSTRUCCION </t>
  </si>
  <si>
    <t>MATERIALES COMPLEMENTARIOS</t>
  </si>
  <si>
    <t xml:space="preserve">clavos </t>
  </si>
  <si>
    <t xml:space="preserve">MATERIAL DE FERRETERIA PARA LA COSTRUCCION </t>
  </si>
  <si>
    <t>ARTICULOS METALICOS PARA LA CONSTRUCCION</t>
  </si>
  <si>
    <t>Interruptores</t>
  </si>
  <si>
    <t>Focos Ahorradores Grande</t>
  </si>
  <si>
    <t>Extensiones Electricas</t>
  </si>
  <si>
    <t>Enchufes</t>
  </si>
  <si>
    <t>Contactos</t>
  </si>
  <si>
    <t xml:space="preserve">Lampara de barra </t>
  </si>
  <si>
    <t>Metros</t>
  </si>
  <si>
    <t>Cables (para uso electrico)</t>
  </si>
  <si>
    <t>Balastras</t>
  </si>
  <si>
    <t>Apagadores</t>
  </si>
  <si>
    <t>ACCESORIOS Y MATERIAL ELECTRICO</t>
  </si>
  <si>
    <t>MATERIAL ELECTRICO Y ELECTRONICO</t>
  </si>
  <si>
    <t>CAL, YESO Y PRODUCTOS DE YESO</t>
  </si>
  <si>
    <t>CEMENTO Y PRODUCTOS DE CONCRETO</t>
  </si>
  <si>
    <t>Mes y Pza.</t>
  </si>
  <si>
    <t>MATERIALES Y ARTICULOS DE CONSTRUCCION Y REPARACION.</t>
  </si>
  <si>
    <t>Paquete</t>
  </si>
  <si>
    <t>Servilletas</t>
  </si>
  <si>
    <t>Cucharas</t>
  </si>
  <si>
    <t>Platos</t>
  </si>
  <si>
    <t>Vasos</t>
  </si>
  <si>
    <t>Bolsa</t>
  </si>
  <si>
    <t>Tenedores</t>
  </si>
  <si>
    <t xml:space="preserve">ARTICULOS PARA EL SERVICIO DE ALIMENTACION </t>
  </si>
  <si>
    <t>UTENSILIOS PARA EL SERVICIO DE ALIMENTACION</t>
  </si>
  <si>
    <t xml:space="preserve">PRODUCTOS DIVERSOS PARA ALIMENTACION DE PERSONAS </t>
  </si>
  <si>
    <t>PRODUCTOS ALIMENTICIOS PARA PERSONAS</t>
  </si>
  <si>
    <t>Lote</t>
  </si>
  <si>
    <t>Refacciones y accesorios para impresora</t>
  </si>
  <si>
    <t>Toner para equipo de computo (impresora)</t>
  </si>
  <si>
    <t>Teclado</t>
  </si>
  <si>
    <t>Reguladores</t>
  </si>
  <si>
    <t>Mouse</t>
  </si>
  <si>
    <t>Torre</t>
  </si>
  <si>
    <t>CDS</t>
  </si>
  <si>
    <t>DVD</t>
  </si>
  <si>
    <t>Cartuchos de tinta para impresoras a color</t>
  </si>
  <si>
    <t>Aire comprimido</t>
  </si>
  <si>
    <t xml:space="preserve">SUMINISTROS INFORMATICOS </t>
  </si>
  <si>
    <t>MATERIALES, UTILES Y EQUIPOS MENORES DE TECNOLOGIAS DE INFORMACION Y COMUNICACIONES</t>
  </si>
  <si>
    <t>Trapeador</t>
  </si>
  <si>
    <t>Metro</t>
  </si>
  <si>
    <t>Franelas</t>
  </si>
  <si>
    <t xml:space="preserve">PRODUCTOS TEXTILES PARA LIMPIEZA </t>
  </si>
  <si>
    <t>Papel sanitario</t>
  </si>
  <si>
    <t>Papel para manos</t>
  </si>
  <si>
    <t>PRODUCTOS DE PAPEL PARA LIMPIEZA</t>
  </si>
  <si>
    <t>Shampoo para manos</t>
  </si>
  <si>
    <t>Limpiador (vidrio)</t>
  </si>
  <si>
    <t>Pares</t>
  </si>
  <si>
    <t>Guantes de hule para aceo</t>
  </si>
  <si>
    <t>Recogedor</t>
  </si>
  <si>
    <t>Fibras</t>
  </si>
  <si>
    <t>Escobas</t>
  </si>
  <si>
    <t>Kilos</t>
  </si>
  <si>
    <t>Detergente</t>
  </si>
  <si>
    <t>Botes de plastico para basura</t>
  </si>
  <si>
    <t>Bultos</t>
  </si>
  <si>
    <t>Bolsas para basura</t>
  </si>
  <si>
    <t>litros</t>
  </si>
  <si>
    <t>Blanqueadores</t>
  </si>
  <si>
    <t>Limpiador Liquido con Aroma</t>
  </si>
  <si>
    <t>Acidos limpiadores</t>
  </si>
  <si>
    <t>Aceite Limpiador (piso)</t>
  </si>
  <si>
    <t xml:space="preserve">MATERIALES Y ARTICULOS DE LIMPIEZA </t>
  </si>
  <si>
    <t>MATERIAL DE LIMPIEZA</t>
  </si>
  <si>
    <t xml:space="preserve">Corrector en cinta </t>
  </si>
  <si>
    <t>Hojas Opalina</t>
  </si>
  <si>
    <t>Folder de todo tipo</t>
  </si>
  <si>
    <t>Hojas blancas</t>
  </si>
  <si>
    <t>Cajas Archivadoras (carta)</t>
  </si>
  <si>
    <t>Cajas Archivadoras (oficio)</t>
  </si>
  <si>
    <t>Regla</t>
  </si>
  <si>
    <t>Agenda</t>
  </si>
  <si>
    <t>Etiquetas</t>
  </si>
  <si>
    <t>Perforadoras para papel</t>
  </si>
  <si>
    <t>Caja</t>
  </si>
  <si>
    <t>Broches (clips varios tamaños)</t>
  </si>
  <si>
    <t>Libretas de todo tipo</t>
  </si>
  <si>
    <t>Libros de registro</t>
  </si>
  <si>
    <t>Sobres</t>
  </si>
  <si>
    <t>Ligas</t>
  </si>
  <si>
    <t>Goma de borrar</t>
  </si>
  <si>
    <t>Masking tape</t>
  </si>
  <si>
    <t>Cinta Canela</t>
  </si>
  <si>
    <t>Corrector de maquina</t>
  </si>
  <si>
    <t>Marcadores</t>
  </si>
  <si>
    <t xml:space="preserve">Corrector liquido </t>
  </si>
  <si>
    <t>Postic</t>
  </si>
  <si>
    <t>Tijeras escolar y domestica</t>
  </si>
  <si>
    <t>Desengrapadora</t>
  </si>
  <si>
    <t>Engrapadoras manuales</t>
  </si>
  <si>
    <t>Cuenta facil</t>
  </si>
  <si>
    <t>Separadores de archivo</t>
  </si>
  <si>
    <t>Lapices de todo tipo</t>
  </si>
  <si>
    <t xml:space="preserve">plumas de todo tipo </t>
  </si>
  <si>
    <t>Tinta para sello de goma</t>
  </si>
  <si>
    <t>Foliadores</t>
  </si>
  <si>
    <t>Pegamento de todo tipo</t>
  </si>
  <si>
    <t>Cutters</t>
  </si>
  <si>
    <t>Recopiladores</t>
  </si>
  <si>
    <t>Cintas para maquina de todo tipo</t>
  </si>
  <si>
    <t>Grapas</t>
  </si>
  <si>
    <t xml:space="preserve">ARTICULOS Y MATERIAL DE OFICINA </t>
  </si>
  <si>
    <t>MATERIALES, UTILES Y EQUIPOS MENORES DE OFICINA</t>
  </si>
  <si>
    <t>MATERIALES DE ADMINISTRACION, EMISION DE DOCUMENTOS Y ARTICULOS OFICIALES</t>
  </si>
  <si>
    <t>MATERIALES Y SUMINISTROS</t>
  </si>
  <si>
    <t>AGOSTO COSTO</t>
  </si>
  <si>
    <t>AGOSTO CANTIDAD</t>
  </si>
  <si>
    <t>JULIO COSTO</t>
  </si>
  <si>
    <t>JULIO CANTIDAD</t>
  </si>
  <si>
    <t>JUNIO COSTO</t>
  </si>
  <si>
    <t>JUNIO CANTIDAD</t>
  </si>
  <si>
    <t>MAYO   COSTO</t>
  </si>
  <si>
    <t>ABRIL  COSTO</t>
  </si>
  <si>
    <t>ABRIL CANTIDAD</t>
  </si>
  <si>
    <t>MARZO CANTIDAD</t>
  </si>
  <si>
    <t>ENERO CANTIDAD</t>
  </si>
  <si>
    <t>UNIDADES DE MEDIDA</t>
  </si>
  <si>
    <t>CANTIDAD</t>
  </si>
  <si>
    <t>CONCEPTO</t>
  </si>
  <si>
    <t>PARTIDA</t>
  </si>
  <si>
    <r>
      <t xml:space="preserve">DEPENDENCIA     </t>
    </r>
    <r>
      <rPr>
        <u/>
        <sz val="12"/>
        <rFont val="Arial"/>
        <family val="2"/>
      </rPr>
      <t>SECRETARIA DE TURISMO</t>
    </r>
  </si>
  <si>
    <t xml:space="preserve">PRODUCTOS DE PAPEL Y HULE P/ USO EN OFICINA </t>
  </si>
  <si>
    <t xml:space="preserve">MADERA Y PRODUCTOS DE MADERA </t>
  </si>
  <si>
    <t xml:space="preserve">VIDRIO Y PRODUCTOS DE VIDRIO </t>
  </si>
  <si>
    <t xml:space="preserve">ARTICULOS Y MATERIAL DE OFICINA EN VIDRIO </t>
  </si>
  <si>
    <t xml:space="preserve">ARTICULOS COMPLEMENTARIOS PARA SERVICIOS GENERALES </t>
  </si>
  <si>
    <t xml:space="preserve">OTROS PRODUCTOS QUIMICOS PARA CONSTRUCCION Y REPARACION </t>
  </si>
  <si>
    <t>sellador</t>
  </si>
  <si>
    <t>ARRENDAMIENTO DE EDIFICIOS</t>
  </si>
  <si>
    <t xml:space="preserve">ARRENDAMIENTOS DE EDIFICIOS </t>
  </si>
  <si>
    <t xml:space="preserve">ARRENDAMIENTO DE EQUIPO Y BIENES INFORMATICOS </t>
  </si>
  <si>
    <t xml:space="preserve">MUEBLES DE OFICINA Y ESTANTERIA </t>
  </si>
  <si>
    <t xml:space="preserve">MOBILIARIO Y EQUIPO </t>
  </si>
  <si>
    <t xml:space="preserve">OTROS MOBILIARIOS Y EQUIPO DE ADMINISTRACION </t>
  </si>
  <si>
    <t xml:space="preserve">OTRO MOBILIARIO Y EQUIPO </t>
  </si>
  <si>
    <t xml:space="preserve">SISTEMAS DE AIRE ACONDICIONADO, CALEFACCION Y DE REFRIGERACION </t>
  </si>
  <si>
    <t>SISTEMAS DE AIRE ACONDICIONADO, CALEFACCION Y DE REFRIGERACION INDUSTRIAL Y COMERCIAL</t>
  </si>
  <si>
    <t>varios</t>
  </si>
  <si>
    <t xml:space="preserve">MATERIAL MENOR DE FERRETERIA PARA USO EN EDIFICIOS </t>
  </si>
  <si>
    <t xml:space="preserve">PRODUCTOS DIVERSOS EN GENERAL </t>
  </si>
  <si>
    <t xml:space="preserve">PIGMENTOS O COLORANTES PARA USO EN OFICINAS </t>
  </si>
  <si>
    <t>ALIMENTOS Y UTENSILIOS</t>
  </si>
  <si>
    <t xml:space="preserve">PRODUCTOS MINERALES NO METALICOS </t>
  </si>
  <si>
    <t xml:space="preserve">MATERIAL DE FERRETERIA ELECTRICO </t>
  </si>
  <si>
    <t>PRODUCTOS MINERALES PARA LA CONSTRUCCION</t>
  </si>
  <si>
    <t>REFACCIONES Y ACCESORIOS MENORES DE CARÁCTER INFORMATIVO</t>
  </si>
  <si>
    <t xml:space="preserve">ARRENDAMIENTOS DE ACTIVOS INTANGIBLES </t>
  </si>
  <si>
    <t xml:space="preserve">ARRENDAIENTOS DE ACTIVOS INTANGIBLES </t>
  </si>
  <si>
    <t>PRODUCTOS MINERALES PARA OCNSTRUCION Y REP.</t>
  </si>
  <si>
    <t xml:space="preserve">OTROS PRODUCTOS MIN.PARA CONSTRUCCION Y REPARACION </t>
  </si>
  <si>
    <t>PRODUCTOS QUIMICOS, FARMACEUTICOS Y DE LABORATIO</t>
  </si>
  <si>
    <t>FERTILIZANTES, PESTICIDAS Y OTROS AGROQUIMICOS</t>
  </si>
  <si>
    <t>FIBRAS SINTETICAS,HULES, PLASTICOS Y DERIVADOS</t>
  </si>
  <si>
    <t>FRIBRAS SINTETICAS,HULES, PLASTICOS Y DERIVADOS</t>
  </si>
  <si>
    <t>ARTICULOS ELECTRONICOS MENORES</t>
  </si>
  <si>
    <t>PROGRAMA ANUAL DE ADQUISICIONES 2020</t>
  </si>
  <si>
    <t>CALENDARIZACION DEL GASTO 2021</t>
  </si>
  <si>
    <r>
      <t xml:space="preserve">FECHA                 </t>
    </r>
    <r>
      <rPr>
        <u/>
        <sz val="12"/>
        <rFont val="Arial"/>
        <family val="2"/>
      </rPr>
      <t>OCTUBRE DE 2020</t>
    </r>
  </si>
  <si>
    <t xml:space="preserve">PRECIO         UNITARIO </t>
  </si>
  <si>
    <t>ENERO                  COSTO</t>
  </si>
  <si>
    <t>ANUAL                   COSTO</t>
  </si>
  <si>
    <t>MARZO                          COSTO</t>
  </si>
  <si>
    <t>NOV.  COSTO</t>
  </si>
  <si>
    <t>DIC CANTIDAD</t>
  </si>
  <si>
    <t>DIC COSTO</t>
  </si>
  <si>
    <t>NOV CANTIDAD</t>
  </si>
  <si>
    <t>SEP.     CANTIDAD</t>
  </si>
  <si>
    <t>SEP.     COSTO</t>
  </si>
  <si>
    <t>FEB                         COSTO</t>
  </si>
  <si>
    <t>OCT COSTO</t>
  </si>
  <si>
    <t>OCT CANT</t>
  </si>
  <si>
    <t>MAYO CANT</t>
  </si>
  <si>
    <t>FEB 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</si>
</sst>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6" formatCode="_-* #,##0\ _€_-;\-* #,##0\ _€_-;_-* &quot;-&quot;??\ _€_-;_-@_-"/>
  </numFmts>
  <fonts count="11" x14ac:knownFonts="1">
    <font>
      <sz val="10"/>
      <name val="Arial"/>
    </font>
    <font>
      <sz val="10"/>
      <name val="Arial"/>
    </font>
    <font>
      <sz val="6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203">
    <xf numFmtId="0" fontId="0" fillId="0" borderId="0" xfId="0"/>
    <xf numFmtId="1" fontId="0" fillId="0" borderId="0" xfId="0" applyNumberFormat="1" applyAlignment="1">
      <alignment horizontal="center"/>
    </xf>
    <xf numFmtId="0" fontId="4" fillId="0" borderId="0" xfId="0" applyFont="1"/>
    <xf numFmtId="0" fontId="3" fillId="0" borderId="0" xfId="0" applyFont="1"/>
    <xf numFmtId="0" fontId="0" fillId="6" borderId="0" xfId="0" applyFill="1"/>
    <xf numFmtId="0" fontId="2" fillId="0" borderId="0" xfId="0" applyFont="1"/>
    <xf numFmtId="0" fontId="8" fillId="0" borderId="9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" fontId="7" fillId="5" borderId="13" xfId="0" applyNumberFormat="1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" fontId="7" fillId="3" borderId="8" xfId="0" applyNumberFormat="1" applyFont="1" applyFill="1" applyBorder="1" applyAlignment="1">
      <alignment vertical="center" wrapText="1"/>
    </xf>
    <xf numFmtId="164" fontId="7" fillId="3" borderId="8" xfId="1" applyFont="1" applyFill="1" applyBorder="1" applyAlignment="1">
      <alignment vertical="center" wrapText="1"/>
    </xf>
    <xf numFmtId="1" fontId="7" fillId="3" borderId="5" xfId="0" applyNumberFormat="1" applyFont="1" applyFill="1" applyBorder="1" applyAlignment="1">
      <alignment vertical="center" wrapText="1"/>
    </xf>
    <xf numFmtId="1" fontId="7" fillId="3" borderId="4" xfId="0" applyNumberFormat="1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/>
    </xf>
    <xf numFmtId="0" fontId="7" fillId="7" borderId="8" xfId="0" applyFont="1" applyFill="1" applyBorder="1" applyAlignment="1">
      <alignment wrapText="1"/>
    </xf>
    <xf numFmtId="1" fontId="7" fillId="7" borderId="8" xfId="0" applyNumberFormat="1" applyFont="1" applyFill="1" applyBorder="1" applyAlignment="1">
      <alignment horizontal="center"/>
    </xf>
    <xf numFmtId="0" fontId="7" fillId="7" borderId="8" xfId="0" applyFont="1" applyFill="1" applyBorder="1"/>
    <xf numFmtId="164" fontId="7" fillId="7" borderId="8" xfId="1" applyFont="1" applyFill="1" applyBorder="1"/>
    <xf numFmtId="0" fontId="3" fillId="7" borderId="8" xfId="1" applyNumberFormat="1" applyFont="1" applyFill="1" applyBorder="1" applyAlignment="1">
      <alignment horizontal="center"/>
    </xf>
    <xf numFmtId="0" fontId="3" fillId="7" borderId="7" xfId="1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wrapText="1"/>
    </xf>
    <xf numFmtId="1" fontId="7" fillId="2" borderId="8" xfId="0" applyNumberFormat="1" applyFont="1" applyFill="1" applyBorder="1" applyAlignment="1">
      <alignment horizontal="center" wrapText="1"/>
    </xf>
    <xf numFmtId="164" fontId="7" fillId="2" borderId="8" xfId="1" applyFont="1" applyFill="1" applyBorder="1"/>
    <xf numFmtId="43" fontId="9" fillId="2" borderId="8" xfId="1" applyNumberFormat="1" applyFont="1" applyFill="1" applyBorder="1" applyAlignment="1">
      <alignment horizontal="center"/>
    </xf>
    <xf numFmtId="164" fontId="3" fillId="2" borderId="8" xfId="1" applyFont="1" applyFill="1" applyBorder="1"/>
    <xf numFmtId="164" fontId="3" fillId="2" borderId="8" xfId="1" applyFont="1" applyFill="1" applyBorder="1" applyAlignment="1">
      <alignment horizontal="center"/>
    </xf>
    <xf numFmtId="0" fontId="3" fillId="2" borderId="8" xfId="1" applyNumberFormat="1" applyFont="1" applyFill="1" applyBorder="1" applyAlignment="1">
      <alignment horizontal="center"/>
    </xf>
    <xf numFmtId="0" fontId="3" fillId="2" borderId="8" xfId="0" applyFont="1" applyFill="1" applyBorder="1"/>
    <xf numFmtId="0" fontId="3" fillId="2" borderId="7" xfId="0" applyFont="1" applyFill="1" applyBorder="1"/>
    <xf numFmtId="0" fontId="3" fillId="0" borderId="3" xfId="0" applyFont="1" applyFill="1" applyBorder="1" applyAlignment="1">
      <alignment horizontal="right"/>
    </xf>
    <xf numFmtId="0" fontId="7" fillId="0" borderId="8" xfId="0" applyFont="1" applyFill="1" applyBorder="1" applyAlignment="1">
      <alignment wrapText="1"/>
    </xf>
    <xf numFmtId="1" fontId="7" fillId="0" borderId="8" xfId="0" applyNumberFormat="1" applyFont="1" applyFill="1" applyBorder="1" applyAlignment="1">
      <alignment horizontal="center" wrapText="1"/>
    </xf>
    <xf numFmtId="4" fontId="7" fillId="0" borderId="8" xfId="0" applyNumberFormat="1" applyFont="1" applyFill="1" applyBorder="1" applyAlignment="1">
      <alignment horizontal="center" wrapText="1"/>
    </xf>
    <xf numFmtId="43" fontId="9" fillId="6" borderId="8" xfId="1" applyNumberFormat="1" applyFont="1" applyFill="1" applyBorder="1" applyAlignment="1">
      <alignment horizontal="center"/>
    </xf>
    <xf numFmtId="164" fontId="3" fillId="0" borderId="8" xfId="1" applyFont="1" applyFill="1" applyBorder="1"/>
    <xf numFmtId="164" fontId="3" fillId="0" borderId="8" xfId="1" applyFont="1" applyFill="1" applyBorder="1" applyAlignment="1">
      <alignment horizontal="center"/>
    </xf>
    <xf numFmtId="0" fontId="3" fillId="0" borderId="8" xfId="1" applyNumberFormat="1" applyFont="1" applyFill="1" applyBorder="1" applyAlignment="1">
      <alignment horizontal="center"/>
    </xf>
    <xf numFmtId="0" fontId="3" fillId="0" borderId="8" xfId="0" applyFont="1" applyFill="1" applyBorder="1"/>
    <xf numFmtId="0" fontId="3" fillId="0" borderId="7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1" fontId="3" fillId="0" borderId="8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wrapText="1"/>
    </xf>
    <xf numFmtId="0" fontId="3" fillId="6" borderId="8" xfId="1" applyNumberFormat="1" applyFont="1" applyFill="1" applyBorder="1" applyAlignment="1">
      <alignment horizontal="center"/>
    </xf>
    <xf numFmtId="164" fontId="3" fillId="0" borderId="7" xfId="1" applyFont="1" applyFill="1" applyBorder="1"/>
    <xf numFmtId="0" fontId="7" fillId="0" borderId="3" xfId="0" applyFont="1" applyFill="1" applyBorder="1" applyAlignment="1">
      <alignment horizontal="right"/>
    </xf>
    <xf numFmtId="1" fontId="7" fillId="0" borderId="8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wrapText="1"/>
    </xf>
    <xf numFmtId="164" fontId="7" fillId="0" borderId="8" xfId="1" applyFont="1" applyFill="1" applyBorder="1"/>
    <xf numFmtId="0" fontId="7" fillId="6" borderId="8" xfId="1" applyNumberFormat="1" applyFont="1" applyFill="1" applyBorder="1" applyAlignment="1">
      <alignment horizontal="center"/>
    </xf>
    <xf numFmtId="0" fontId="7" fillId="0" borderId="8" xfId="1" applyNumberFormat="1" applyFont="1" applyFill="1" applyBorder="1" applyAlignment="1">
      <alignment horizontal="center"/>
    </xf>
    <xf numFmtId="164" fontId="7" fillId="0" borderId="7" xfId="1" applyFont="1" applyFill="1" applyBorder="1"/>
    <xf numFmtId="1" fontId="7" fillId="2" borderId="8" xfId="1" applyNumberFormat="1" applyFont="1" applyFill="1" applyBorder="1" applyAlignment="1">
      <alignment horizontal="center" wrapText="1"/>
    </xf>
    <xf numFmtId="1" fontId="7" fillId="0" borderId="8" xfId="1" applyNumberFormat="1" applyFont="1" applyFill="1" applyBorder="1" applyAlignment="1">
      <alignment horizontal="center" wrapText="1"/>
    </xf>
    <xf numFmtId="43" fontId="9" fillId="0" borderId="8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164" fontId="3" fillId="2" borderId="7" xfId="1" applyFont="1" applyFill="1" applyBorder="1"/>
    <xf numFmtId="0" fontId="7" fillId="0" borderId="3" xfId="0" applyFont="1" applyFill="1" applyBorder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5" xfId="1" applyNumberFormat="1" applyFont="1" applyFill="1" applyBorder="1" applyAlignment="1">
      <alignment horizontal="center"/>
    </xf>
    <xf numFmtId="0" fontId="3" fillId="7" borderId="4" xfId="1" applyNumberFormat="1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/>
    </xf>
    <xf numFmtId="0" fontId="7" fillId="2" borderId="8" xfId="0" applyFont="1" applyFill="1" applyBorder="1"/>
    <xf numFmtId="43" fontId="3" fillId="2" borderId="8" xfId="1" applyNumberFormat="1" applyFont="1" applyFill="1" applyBorder="1" applyAlignment="1">
      <alignment horizontal="center"/>
    </xf>
    <xf numFmtId="1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/>
    <xf numFmtId="2" fontId="7" fillId="0" borderId="8" xfId="0" applyNumberFormat="1" applyFont="1" applyFill="1" applyBorder="1" applyAlignment="1">
      <alignment horizontal="center"/>
    </xf>
    <xf numFmtId="164" fontId="9" fillId="2" borderId="8" xfId="1" applyFont="1" applyFill="1" applyBorder="1"/>
    <xf numFmtId="43" fontId="3" fillId="0" borderId="8" xfId="1" applyNumberFormat="1" applyFont="1" applyFill="1" applyBorder="1" applyAlignment="1">
      <alignment horizontal="center"/>
    </xf>
    <xf numFmtId="164" fontId="9" fillId="0" borderId="8" xfId="1" applyFont="1" applyFill="1" applyBorder="1"/>
    <xf numFmtId="2" fontId="3" fillId="0" borderId="8" xfId="0" applyNumberFormat="1" applyFont="1" applyFill="1" applyBorder="1" applyAlignment="1">
      <alignment horizontal="center"/>
    </xf>
    <xf numFmtId="0" fontId="7" fillId="7" borderId="8" xfId="0" applyFont="1" applyFill="1" applyBorder="1" applyAlignment="1"/>
    <xf numFmtId="164" fontId="7" fillId="7" borderId="8" xfId="0" applyNumberFormat="1" applyFont="1" applyFill="1" applyBorder="1" applyAlignment="1"/>
    <xf numFmtId="0" fontId="7" fillId="7" borderId="6" xfId="0" applyFont="1" applyFill="1" applyBorder="1" applyAlignment="1"/>
    <xf numFmtId="0" fontId="7" fillId="7" borderId="5" xfId="0" applyFont="1" applyFill="1" applyBorder="1" applyAlignment="1"/>
    <xf numFmtId="0" fontId="7" fillId="7" borderId="15" xfId="0" applyFont="1" applyFill="1" applyBorder="1" applyAlignment="1"/>
    <xf numFmtId="0" fontId="7" fillId="2" borderId="8" xfId="0" applyFont="1" applyFill="1" applyBorder="1" applyAlignment="1"/>
    <xf numFmtId="164" fontId="7" fillId="2" borderId="8" xfId="0" applyNumberFormat="1" applyFont="1" applyFill="1" applyBorder="1" applyAlignment="1"/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8" xfId="0" applyFont="1" applyFill="1" applyBorder="1" applyAlignment="1">
      <alignment wrapText="1"/>
    </xf>
    <xf numFmtId="1" fontId="7" fillId="6" borderId="8" xfId="0" applyNumberFormat="1" applyFont="1" applyFill="1" applyBorder="1" applyAlignment="1">
      <alignment horizontal="center"/>
    </xf>
    <xf numFmtId="0" fontId="7" fillId="6" borderId="8" xfId="0" applyFont="1" applyFill="1" applyBorder="1" applyAlignment="1"/>
    <xf numFmtId="164" fontId="7" fillId="6" borderId="8" xfId="0" applyNumberFormat="1" applyFont="1" applyFill="1" applyBorder="1" applyAlignment="1"/>
    <xf numFmtId="0" fontId="3" fillId="6" borderId="8" xfId="0" applyFont="1" applyFill="1" applyBorder="1" applyAlignment="1">
      <alignment horizontal="center"/>
    </xf>
    <xf numFmtId="2" fontId="3" fillId="6" borderId="8" xfId="0" applyNumberFormat="1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164" fontId="7" fillId="6" borderId="8" xfId="1" applyFont="1" applyFill="1" applyBorder="1"/>
    <xf numFmtId="0" fontId="7" fillId="2" borderId="8" xfId="1" applyNumberFormat="1" applyFont="1" applyFill="1" applyBorder="1" applyAlignment="1">
      <alignment horizontal="center"/>
    </xf>
    <xf numFmtId="164" fontId="7" fillId="2" borderId="7" xfId="1" applyFont="1" applyFill="1" applyBorder="1"/>
    <xf numFmtId="0" fontId="3" fillId="6" borderId="3" xfId="0" applyFont="1" applyFill="1" applyBorder="1" applyAlignment="1">
      <alignment horizontal="right"/>
    </xf>
    <xf numFmtId="0" fontId="3" fillId="0" borderId="7" xfId="1" applyNumberFormat="1" applyFont="1" applyFill="1" applyBorder="1" applyAlignment="1">
      <alignment horizontal="center"/>
    </xf>
    <xf numFmtId="1" fontId="7" fillId="6" borderId="8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164" fontId="7" fillId="0" borderId="8" xfId="1" applyFont="1" applyFill="1" applyBorder="1" applyAlignment="1">
      <alignment horizontal="center"/>
    </xf>
    <xf numFmtId="166" fontId="3" fillId="0" borderId="8" xfId="1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43" fontId="3" fillId="0" borderId="8" xfId="0" applyNumberFormat="1" applyFont="1" applyFill="1" applyBorder="1" applyAlignment="1">
      <alignment horizontal="center"/>
    </xf>
    <xf numFmtId="0" fontId="7" fillId="6" borderId="8" xfId="0" applyFont="1" applyFill="1" applyBorder="1"/>
    <xf numFmtId="43" fontId="7" fillId="6" borderId="8" xfId="0" applyNumberFormat="1" applyFont="1" applyFill="1" applyBorder="1" applyAlignment="1">
      <alignment horizontal="center"/>
    </xf>
    <xf numFmtId="43" fontId="7" fillId="0" borderId="8" xfId="0" applyNumberFormat="1" applyFont="1" applyFill="1" applyBorder="1" applyAlignment="1">
      <alignment horizontal="center"/>
    </xf>
    <xf numFmtId="1" fontId="7" fillId="7" borderId="8" xfId="0" applyNumberFormat="1" applyFont="1" applyFill="1" applyBorder="1" applyAlignment="1">
      <alignment horizontal="center" vertical="center" wrapText="1"/>
    </xf>
    <xf numFmtId="4" fontId="7" fillId="7" borderId="8" xfId="0" applyNumberFormat="1" applyFont="1" applyFill="1" applyBorder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164" fontId="3" fillId="7" borderId="5" xfId="1" applyFont="1" applyFill="1" applyBorder="1"/>
    <xf numFmtId="0" fontId="3" fillId="7" borderId="5" xfId="1" applyNumberFormat="1" applyFont="1" applyFill="1" applyBorder="1" applyAlignment="1">
      <alignment horizontal="center"/>
    </xf>
    <xf numFmtId="164" fontId="3" fillId="7" borderId="4" xfId="1" applyFont="1" applyFill="1" applyBorder="1"/>
    <xf numFmtId="4" fontId="7" fillId="0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center"/>
    </xf>
    <xf numFmtId="2" fontId="7" fillId="7" borderId="8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/>
    <xf numFmtId="4" fontId="3" fillId="6" borderId="8" xfId="0" applyNumberFormat="1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0" borderId="8" xfId="0" applyFont="1" applyFill="1" applyBorder="1" applyAlignment="1"/>
    <xf numFmtId="164" fontId="7" fillId="0" borderId="8" xfId="0" applyNumberFormat="1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Fill="1" applyBorder="1" applyAlignment="1"/>
    <xf numFmtId="2" fontId="3" fillId="2" borderId="8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wrapText="1"/>
    </xf>
    <xf numFmtId="1" fontId="7" fillId="3" borderId="8" xfId="0" applyNumberFormat="1" applyFont="1" applyFill="1" applyBorder="1" applyAlignment="1">
      <alignment horizontal="center"/>
    </xf>
    <xf numFmtId="0" fontId="7" fillId="3" borderId="8" xfId="0" applyFont="1" applyFill="1" applyBorder="1"/>
    <xf numFmtId="164" fontId="7" fillId="3" borderId="8" xfId="1" applyFont="1" applyFill="1" applyBorder="1"/>
    <xf numFmtId="0" fontId="3" fillId="3" borderId="8" xfId="1" applyNumberFormat="1" applyFont="1" applyFill="1" applyBorder="1" applyAlignment="1">
      <alignment horizontal="center"/>
    </xf>
    <xf numFmtId="0" fontId="3" fillId="3" borderId="7" xfId="1" applyNumberFormat="1" applyFont="1" applyFill="1" applyBorder="1" applyAlignment="1">
      <alignment horizontal="center"/>
    </xf>
    <xf numFmtId="0" fontId="3" fillId="7" borderId="8" xfId="0" applyFont="1" applyFill="1" applyBorder="1"/>
    <xf numFmtId="2" fontId="3" fillId="7" borderId="8" xfId="0" applyNumberFormat="1" applyFont="1" applyFill="1" applyBorder="1" applyAlignment="1">
      <alignment horizontal="center"/>
    </xf>
    <xf numFmtId="0" fontId="3" fillId="7" borderId="5" xfId="0" applyFont="1" applyFill="1" applyBorder="1"/>
    <xf numFmtId="0" fontId="3" fillId="7" borderId="4" xfId="0" applyFont="1" applyFill="1" applyBorder="1"/>
    <xf numFmtId="0" fontId="7" fillId="2" borderId="8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/>
    </xf>
    <xf numFmtId="164" fontId="7" fillId="2" borderId="8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0" fontId="7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164" fontId="3" fillId="0" borderId="7" xfId="1" applyFont="1" applyFill="1" applyBorder="1" applyAlignment="1">
      <alignment horizontal="center"/>
    </xf>
    <xf numFmtId="0" fontId="3" fillId="2" borderId="8" xfId="1" applyNumberFormat="1" applyFont="1" applyFill="1" applyBorder="1" applyAlignment="1"/>
    <xf numFmtId="0" fontId="3" fillId="2" borderId="7" xfId="1" applyNumberFormat="1" applyFont="1" applyFill="1" applyBorder="1" applyAlignment="1"/>
    <xf numFmtId="1" fontId="3" fillId="0" borderId="8" xfId="0" applyNumberFormat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wrapText="1"/>
    </xf>
    <xf numFmtId="4" fontId="3" fillId="0" borderId="8" xfId="0" applyNumberFormat="1" applyFont="1" applyFill="1" applyBorder="1" applyAlignment="1">
      <alignment wrapText="1"/>
    </xf>
    <xf numFmtId="41" fontId="3" fillId="2" borderId="8" xfId="1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164" fontId="3" fillId="0" borderId="8" xfId="0" applyNumberFormat="1" applyFont="1" applyFill="1" applyBorder="1"/>
    <xf numFmtId="0" fontId="3" fillId="7" borderId="6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0" fontId="3" fillId="3" borderId="6" xfId="1" applyNumberFormat="1" applyFont="1" applyFill="1" applyBorder="1" applyAlignment="1">
      <alignment horizontal="center"/>
    </xf>
    <xf numFmtId="0" fontId="3" fillId="3" borderId="5" xfId="1" applyNumberFormat="1" applyFont="1" applyFill="1" applyBorder="1" applyAlignment="1">
      <alignment horizontal="center"/>
    </xf>
    <xf numFmtId="0" fontId="3" fillId="3" borderId="4" xfId="1" applyNumberFormat="1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2" borderId="8" xfId="0" applyFont="1" applyFill="1" applyBorder="1" applyAlignment="1"/>
    <xf numFmtId="0" fontId="10" fillId="2" borderId="7" xfId="0" applyFont="1" applyFill="1" applyBorder="1" applyAlignment="1"/>
    <xf numFmtId="0" fontId="3" fillId="0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/>
    <xf numFmtId="4" fontId="3" fillId="0" borderId="8" xfId="0" applyNumberFormat="1" applyFont="1" applyFill="1" applyBorder="1"/>
    <xf numFmtId="1" fontId="7" fillId="7" borderId="8" xfId="0" applyNumberFormat="1" applyFont="1" applyFill="1" applyBorder="1" applyAlignment="1">
      <alignment horizontal="center" wrapText="1"/>
    </xf>
    <xf numFmtId="164" fontId="7" fillId="7" borderId="8" xfId="0" applyNumberFormat="1" applyFont="1" applyFill="1" applyBorder="1" applyAlignment="1">
      <alignment wrapText="1"/>
    </xf>
    <xf numFmtId="164" fontId="7" fillId="2" borderId="8" xfId="0" applyNumberFormat="1" applyFont="1" applyFill="1" applyBorder="1" applyAlignment="1">
      <alignment wrapText="1"/>
    </xf>
    <xf numFmtId="164" fontId="3" fillId="0" borderId="8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1" fontId="3" fillId="0" borderId="2" xfId="0" applyNumberFormat="1" applyFont="1" applyFill="1" applyBorder="1" applyAlignment="1">
      <alignment horizontal="center"/>
    </xf>
    <xf numFmtId="0" fontId="7" fillId="0" borderId="2" xfId="0" applyFont="1" applyFill="1" applyBorder="1"/>
    <xf numFmtId="164" fontId="3" fillId="0" borderId="2" xfId="1" applyFont="1" applyFill="1" applyBorder="1"/>
    <xf numFmtId="0" fontId="3" fillId="0" borderId="2" xfId="0" applyFont="1" applyFill="1" applyBorder="1" applyAlignment="1">
      <alignment horizontal="center"/>
    </xf>
    <xf numFmtId="164" fontId="3" fillId="0" borderId="2" xfId="1" applyFont="1" applyFill="1" applyBorder="1" applyAlignment="1"/>
    <xf numFmtId="164" fontId="3" fillId="0" borderId="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7" borderId="2" xfId="0" applyFont="1" applyFill="1" applyBorder="1" applyAlignment="1">
      <alignment wrapText="1"/>
    </xf>
    <xf numFmtId="1" fontId="7" fillId="7" borderId="2" xfId="0" applyNumberFormat="1" applyFont="1" applyFill="1" applyBorder="1" applyAlignment="1">
      <alignment horizontal="center"/>
    </xf>
    <xf numFmtId="0" fontId="7" fillId="7" borderId="2" xfId="0" applyFont="1" applyFill="1" applyBorder="1"/>
    <xf numFmtId="164" fontId="7" fillId="7" borderId="2" xfId="1" applyFont="1" applyFill="1" applyBorder="1"/>
    <xf numFmtId="0" fontId="7" fillId="2" borderId="2" xfId="0" applyFont="1" applyFill="1" applyBorder="1" applyAlignment="1">
      <alignment wrapText="1"/>
    </xf>
    <xf numFmtId="1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/>
    <xf numFmtId="164" fontId="7" fillId="2" borderId="2" xfId="1" applyFont="1" applyFill="1" applyBorder="1"/>
    <xf numFmtId="0" fontId="3" fillId="2" borderId="2" xfId="0" applyFont="1" applyFill="1" applyBorder="1" applyAlignment="1">
      <alignment horizontal="center"/>
    </xf>
    <xf numFmtId="164" fontId="3" fillId="2" borderId="2" xfId="1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164" fontId="3" fillId="0" borderId="8" xfId="1" applyFont="1" applyFill="1" applyBorder="1" applyAlignment="1"/>
  </cellXfs>
  <cellStyles count="5">
    <cellStyle name="Millares" xfId="1" builtinId="3"/>
    <cellStyle name="Millares 2" xfId="2"/>
    <cellStyle name="Moneda 2" xfId="3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FFFF99"/>
      <color rgb="FFFFFF66"/>
      <color rgb="FFFFCC99"/>
      <color rgb="FFCCFFCC"/>
      <color rgb="FFFF99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33191</xdr:colOff>
      <xdr:row>0</xdr:row>
      <xdr:rowOff>0</xdr:rowOff>
    </xdr:from>
    <xdr:to>
      <xdr:col>1</xdr:col>
      <xdr:colOff>475920</xdr:colOff>
      <xdr:row>3</xdr:row>
      <xdr:rowOff>26091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266" y="0"/>
          <a:ext cx="1478232" cy="588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401455</xdr:colOff>
      <xdr:row>2</xdr:row>
      <xdr:rowOff>2959</xdr:rowOff>
    </xdr:from>
    <xdr:to>
      <xdr:col>1</xdr:col>
      <xdr:colOff>774061</xdr:colOff>
      <xdr:row>3</xdr:row>
      <xdr:rowOff>116470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755" y="364909"/>
          <a:ext cx="365198" cy="313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0"/>
  <sheetViews>
    <sheetView tabSelected="1" topLeftCell="A179" zoomScale="50" zoomScaleNormal="50" workbookViewId="0">
      <selection activeCell="A10" sqref="A10"/>
    </sheetView>
  </sheetViews>
  <sheetFormatPr baseColWidth="10" defaultRowHeight="12.75" x14ac:dyDescent="0.2"/>
  <cols>
    <col min="1" max="1" width="15.7109375" customWidth="1"/>
    <col min="2" max="2" width="21.42578125" customWidth="1"/>
    <col min="3" max="5" width="15.7109375" customWidth="1"/>
    <col min="6" max="6" width="20" customWidth="1"/>
    <col min="7" max="30" width="15.7109375" customWidth="1"/>
  </cols>
  <sheetData>
    <row r="1" spans="1:30" x14ac:dyDescent="0.2">
      <c r="C1" s="1"/>
    </row>
    <row r="2" spans="1:30" ht="15.75" x14ac:dyDescent="0.25">
      <c r="A2" s="7" t="s">
        <v>220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5.75" x14ac:dyDescent="0.25">
      <c r="A3" s="7" t="s">
        <v>221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x14ac:dyDescent="0.2">
      <c r="C4" s="1"/>
    </row>
    <row r="5" spans="1:30" ht="15" x14ac:dyDescent="0.2">
      <c r="A5" s="2" t="s">
        <v>185</v>
      </c>
      <c r="C5" s="1"/>
    </row>
    <row r="6" spans="1:30" ht="15" x14ac:dyDescent="0.2">
      <c r="A6" s="2" t="s">
        <v>222</v>
      </c>
      <c r="C6" s="1"/>
    </row>
    <row r="7" spans="1:30" x14ac:dyDescent="0.2">
      <c r="C7" s="1"/>
    </row>
    <row r="8" spans="1:30" ht="13.5" thickBot="1" x14ac:dyDescent="0.25">
      <c r="C8" s="1"/>
    </row>
    <row r="9" spans="1:30" ht="43.5" customHeight="1" x14ac:dyDescent="0.2">
      <c r="A9" s="8" t="s">
        <v>184</v>
      </c>
      <c r="B9" s="9" t="s">
        <v>183</v>
      </c>
      <c r="C9" s="10" t="s">
        <v>182</v>
      </c>
      <c r="D9" s="11" t="s">
        <v>181</v>
      </c>
      <c r="E9" s="11" t="s">
        <v>223</v>
      </c>
      <c r="F9" s="11" t="s">
        <v>225</v>
      </c>
      <c r="G9" s="12" t="s">
        <v>180</v>
      </c>
      <c r="H9" s="12" t="s">
        <v>224</v>
      </c>
      <c r="I9" s="12" t="s">
        <v>237</v>
      </c>
      <c r="J9" s="12" t="s">
        <v>233</v>
      </c>
      <c r="K9" s="12" t="s">
        <v>179</v>
      </c>
      <c r="L9" s="12" t="s">
        <v>226</v>
      </c>
      <c r="M9" s="12" t="s">
        <v>178</v>
      </c>
      <c r="N9" s="12" t="s">
        <v>177</v>
      </c>
      <c r="O9" s="12" t="s">
        <v>236</v>
      </c>
      <c r="P9" s="12" t="s">
        <v>176</v>
      </c>
      <c r="Q9" s="12" t="s">
        <v>175</v>
      </c>
      <c r="R9" s="12" t="s">
        <v>174</v>
      </c>
      <c r="S9" s="12" t="s">
        <v>173</v>
      </c>
      <c r="T9" s="12" t="s">
        <v>172</v>
      </c>
      <c r="U9" s="12" t="s">
        <v>171</v>
      </c>
      <c r="V9" s="12" t="s">
        <v>170</v>
      </c>
      <c r="W9" s="12" t="s">
        <v>231</v>
      </c>
      <c r="X9" s="12" t="s">
        <v>232</v>
      </c>
      <c r="Y9" s="12" t="s">
        <v>235</v>
      </c>
      <c r="Z9" s="12" t="s">
        <v>234</v>
      </c>
      <c r="AA9" s="12" t="s">
        <v>230</v>
      </c>
      <c r="AB9" s="12" t="s">
        <v>227</v>
      </c>
      <c r="AC9" s="12" t="s">
        <v>228</v>
      </c>
      <c r="AD9" s="13" t="s">
        <v>229</v>
      </c>
    </row>
    <row r="10" spans="1:30" ht="42.75" customHeight="1" x14ac:dyDescent="0.2">
      <c r="A10" s="14">
        <v>2000</v>
      </c>
      <c r="B10" s="15" t="s">
        <v>169</v>
      </c>
      <c r="C10" s="16">
        <v>69676</v>
      </c>
      <c r="D10" s="17" t="s">
        <v>38</v>
      </c>
      <c r="E10" s="17"/>
      <c r="F10" s="18">
        <v>1517400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20"/>
    </row>
    <row r="11" spans="1:30" ht="64.5" customHeight="1" x14ac:dyDescent="0.2">
      <c r="A11" s="21">
        <v>2100</v>
      </c>
      <c r="B11" s="22" t="s">
        <v>168</v>
      </c>
      <c r="C11" s="23">
        <v>3818</v>
      </c>
      <c r="D11" s="24" t="s">
        <v>10</v>
      </c>
      <c r="E11" s="24"/>
      <c r="F11" s="25">
        <v>218000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</row>
    <row r="12" spans="1:30" ht="72" customHeight="1" x14ac:dyDescent="0.2">
      <c r="A12" s="28">
        <v>211</v>
      </c>
      <c r="B12" s="29" t="s">
        <v>167</v>
      </c>
      <c r="C12" s="30">
        <v>2663</v>
      </c>
      <c r="D12" s="29" t="s">
        <v>10</v>
      </c>
      <c r="E12" s="29"/>
      <c r="F12" s="31">
        <v>110000</v>
      </c>
      <c r="G12" s="32"/>
      <c r="H12" s="33"/>
      <c r="I12" s="34"/>
      <c r="J12" s="33"/>
      <c r="K12" s="35"/>
      <c r="L12" s="33"/>
      <c r="M12" s="35"/>
      <c r="N12" s="33"/>
      <c r="O12" s="35"/>
      <c r="P12" s="33"/>
      <c r="Q12" s="33"/>
      <c r="R12" s="3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7"/>
    </row>
    <row r="13" spans="1:30" ht="51.75" customHeight="1" x14ac:dyDescent="0.2">
      <c r="A13" s="38">
        <v>21102</v>
      </c>
      <c r="B13" s="39" t="s">
        <v>166</v>
      </c>
      <c r="C13" s="40">
        <v>1652</v>
      </c>
      <c r="D13" s="39" t="s">
        <v>0</v>
      </c>
      <c r="E13" s="39"/>
      <c r="F13" s="41">
        <v>33000</v>
      </c>
      <c r="G13" s="42"/>
      <c r="H13" s="43"/>
      <c r="I13" s="44"/>
      <c r="J13" s="43"/>
      <c r="K13" s="45"/>
      <c r="L13" s="43"/>
      <c r="M13" s="45"/>
      <c r="N13" s="43"/>
      <c r="O13" s="45"/>
      <c r="P13" s="43"/>
      <c r="Q13" s="43"/>
      <c r="R13" s="43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7"/>
    </row>
    <row r="14" spans="1:30" x14ac:dyDescent="0.2">
      <c r="A14" s="48"/>
      <c r="B14" s="49" t="s">
        <v>165</v>
      </c>
      <c r="C14" s="50">
        <v>34</v>
      </c>
      <c r="D14" s="49" t="s">
        <v>139</v>
      </c>
      <c r="E14" s="51">
        <v>40</v>
      </c>
      <c r="F14" s="43">
        <v>1360</v>
      </c>
      <c r="G14" s="52">
        <v>10</v>
      </c>
      <c r="H14" s="43">
        <v>400</v>
      </c>
      <c r="I14" s="45">
        <v>10</v>
      </c>
      <c r="J14" s="43">
        <v>400</v>
      </c>
      <c r="K14" s="45">
        <v>10</v>
      </c>
      <c r="L14" s="43">
        <v>400</v>
      </c>
      <c r="M14" s="45">
        <v>4</v>
      </c>
      <c r="N14" s="43">
        <v>160</v>
      </c>
      <c r="O14" s="45">
        <v>0</v>
      </c>
      <c r="P14" s="43">
        <v>0</v>
      </c>
      <c r="Q14" s="45">
        <v>0</v>
      </c>
      <c r="R14" s="43">
        <v>0</v>
      </c>
      <c r="S14" s="45">
        <v>0</v>
      </c>
      <c r="T14" s="43">
        <v>0</v>
      </c>
      <c r="U14" s="45">
        <v>0</v>
      </c>
      <c r="V14" s="43">
        <v>0</v>
      </c>
      <c r="W14" s="45">
        <v>0</v>
      </c>
      <c r="X14" s="43">
        <v>0</v>
      </c>
      <c r="Y14" s="45">
        <v>0</v>
      </c>
      <c r="Z14" s="43">
        <v>0</v>
      </c>
      <c r="AA14" s="45">
        <v>0</v>
      </c>
      <c r="AB14" s="43">
        <v>0</v>
      </c>
      <c r="AC14" s="45">
        <v>0</v>
      </c>
      <c r="AD14" s="53">
        <v>0</v>
      </c>
    </row>
    <row r="15" spans="1:30" ht="25.5" x14ac:dyDescent="0.2">
      <c r="A15" s="48"/>
      <c r="B15" s="49" t="s">
        <v>164</v>
      </c>
      <c r="C15" s="50">
        <v>5</v>
      </c>
      <c r="D15" s="49" t="s">
        <v>6</v>
      </c>
      <c r="E15" s="51">
        <v>82</v>
      </c>
      <c r="F15" s="43">
        <f t="shared" ref="F15:F45" si="0">C15*E15</f>
        <v>410</v>
      </c>
      <c r="G15" s="52">
        <v>3</v>
      </c>
      <c r="H15" s="43">
        <v>246</v>
      </c>
      <c r="I15" s="45">
        <v>0</v>
      </c>
      <c r="J15" s="43">
        <v>0</v>
      </c>
      <c r="K15" s="45">
        <v>1</v>
      </c>
      <c r="L15" s="43">
        <v>82</v>
      </c>
      <c r="M15" s="45">
        <v>1</v>
      </c>
      <c r="N15" s="43">
        <v>82</v>
      </c>
      <c r="O15" s="45">
        <v>0</v>
      </c>
      <c r="P15" s="43">
        <v>0</v>
      </c>
      <c r="Q15" s="45">
        <v>0</v>
      </c>
      <c r="R15" s="43">
        <f>Q15*82</f>
        <v>0</v>
      </c>
      <c r="S15" s="45">
        <v>0</v>
      </c>
      <c r="T15" s="43">
        <f>S15*82</f>
        <v>0</v>
      </c>
      <c r="U15" s="45">
        <v>0</v>
      </c>
      <c r="V15" s="43">
        <f>U15*82</f>
        <v>0</v>
      </c>
      <c r="W15" s="45">
        <v>0</v>
      </c>
      <c r="X15" s="43">
        <f>W15*82</f>
        <v>0</v>
      </c>
      <c r="Y15" s="45">
        <v>0</v>
      </c>
      <c r="Z15" s="43">
        <f>Y15*82</f>
        <v>0</v>
      </c>
      <c r="AA15" s="45">
        <v>0</v>
      </c>
      <c r="AB15" s="43">
        <f>AA15*82</f>
        <v>0</v>
      </c>
      <c r="AC15" s="45">
        <v>0</v>
      </c>
      <c r="AD15" s="53">
        <f>AC15*82</f>
        <v>0</v>
      </c>
    </row>
    <row r="16" spans="1:30" x14ac:dyDescent="0.2">
      <c r="A16" s="48"/>
      <c r="B16" s="49" t="s">
        <v>163</v>
      </c>
      <c r="C16" s="50">
        <v>250</v>
      </c>
      <c r="D16" s="49" t="s">
        <v>6</v>
      </c>
      <c r="E16" s="51">
        <v>45</v>
      </c>
      <c r="F16" s="43">
        <f t="shared" si="0"/>
        <v>11250</v>
      </c>
      <c r="G16" s="52">
        <v>30</v>
      </c>
      <c r="H16" s="43">
        <v>1350</v>
      </c>
      <c r="I16" s="45">
        <v>24</v>
      </c>
      <c r="J16" s="43">
        <v>1080</v>
      </c>
      <c r="K16" s="45">
        <v>24</v>
      </c>
      <c r="L16" s="43">
        <v>1080</v>
      </c>
      <c r="M16" s="45">
        <v>24</v>
      </c>
      <c r="N16" s="43">
        <v>1080</v>
      </c>
      <c r="O16" s="45">
        <v>18</v>
      </c>
      <c r="P16" s="43">
        <v>810</v>
      </c>
      <c r="Q16" s="45">
        <v>18</v>
      </c>
      <c r="R16" s="43">
        <v>810</v>
      </c>
      <c r="S16" s="45">
        <v>18</v>
      </c>
      <c r="T16" s="43">
        <v>810</v>
      </c>
      <c r="U16" s="45">
        <v>18</v>
      </c>
      <c r="V16" s="43">
        <v>810</v>
      </c>
      <c r="W16" s="45">
        <v>18</v>
      </c>
      <c r="X16" s="43">
        <v>810</v>
      </c>
      <c r="Y16" s="45">
        <v>18</v>
      </c>
      <c r="Z16" s="43">
        <v>810</v>
      </c>
      <c r="AA16" s="45">
        <v>18</v>
      </c>
      <c r="AB16" s="43">
        <v>810</v>
      </c>
      <c r="AC16" s="45">
        <v>22</v>
      </c>
      <c r="AD16" s="53">
        <v>990</v>
      </c>
    </row>
    <row r="17" spans="1:30" x14ac:dyDescent="0.2">
      <c r="A17" s="48"/>
      <c r="B17" s="49" t="s">
        <v>162</v>
      </c>
      <c r="C17" s="50">
        <v>20</v>
      </c>
      <c r="D17" s="49" t="s">
        <v>6</v>
      </c>
      <c r="E17" s="51">
        <v>7</v>
      </c>
      <c r="F17" s="43">
        <f t="shared" si="0"/>
        <v>140</v>
      </c>
      <c r="G17" s="52">
        <v>2</v>
      </c>
      <c r="H17" s="43">
        <f>G17*7</f>
        <v>14</v>
      </c>
      <c r="I17" s="45">
        <v>1</v>
      </c>
      <c r="J17" s="43">
        <f>I17*7</f>
        <v>7</v>
      </c>
      <c r="K17" s="45">
        <v>5</v>
      </c>
      <c r="L17" s="43">
        <v>35</v>
      </c>
      <c r="M17" s="45">
        <v>2</v>
      </c>
      <c r="N17" s="43">
        <v>14</v>
      </c>
      <c r="O17" s="45">
        <v>3</v>
      </c>
      <c r="P17" s="43">
        <v>21</v>
      </c>
      <c r="Q17" s="45">
        <v>2</v>
      </c>
      <c r="R17" s="43">
        <v>14</v>
      </c>
      <c r="S17" s="45">
        <v>2</v>
      </c>
      <c r="T17" s="43">
        <v>14</v>
      </c>
      <c r="U17" s="45">
        <v>1</v>
      </c>
      <c r="V17" s="43">
        <v>7</v>
      </c>
      <c r="W17" s="45">
        <v>0</v>
      </c>
      <c r="X17" s="43">
        <v>0</v>
      </c>
      <c r="Y17" s="45">
        <v>0</v>
      </c>
      <c r="Z17" s="43">
        <v>0</v>
      </c>
      <c r="AA17" s="45">
        <v>1</v>
      </c>
      <c r="AB17" s="43">
        <v>7</v>
      </c>
      <c r="AC17" s="45">
        <v>1</v>
      </c>
      <c r="AD17" s="53">
        <v>7</v>
      </c>
    </row>
    <row r="18" spans="1:30" x14ac:dyDescent="0.2">
      <c r="A18" s="48"/>
      <c r="B18" s="49" t="s">
        <v>161</v>
      </c>
      <c r="C18" s="50">
        <v>60</v>
      </c>
      <c r="D18" s="49" t="s">
        <v>79</v>
      </c>
      <c r="E18" s="51">
        <v>32</v>
      </c>
      <c r="F18" s="43">
        <f t="shared" si="0"/>
        <v>1920</v>
      </c>
      <c r="G18" s="52">
        <v>10</v>
      </c>
      <c r="H18" s="43">
        <f>G18*32</f>
        <v>320</v>
      </c>
      <c r="I18" s="45">
        <v>8</v>
      </c>
      <c r="J18" s="43">
        <f>I18*32</f>
        <v>256</v>
      </c>
      <c r="K18" s="45">
        <v>8</v>
      </c>
      <c r="L18" s="43">
        <f>K18*32</f>
        <v>256</v>
      </c>
      <c r="M18" s="45">
        <v>5</v>
      </c>
      <c r="N18" s="43">
        <f>M18*32</f>
        <v>160</v>
      </c>
      <c r="O18" s="45">
        <v>5</v>
      </c>
      <c r="P18" s="43">
        <v>160</v>
      </c>
      <c r="Q18" s="45">
        <v>2</v>
      </c>
      <c r="R18" s="43">
        <f>Q18*32</f>
        <v>64</v>
      </c>
      <c r="S18" s="45">
        <v>4</v>
      </c>
      <c r="T18" s="43">
        <v>128</v>
      </c>
      <c r="U18" s="45">
        <v>3</v>
      </c>
      <c r="V18" s="43">
        <v>96</v>
      </c>
      <c r="W18" s="45">
        <v>5</v>
      </c>
      <c r="X18" s="43">
        <v>160</v>
      </c>
      <c r="Y18" s="45">
        <v>4</v>
      </c>
      <c r="Z18" s="43">
        <v>128</v>
      </c>
      <c r="AA18" s="45">
        <v>2</v>
      </c>
      <c r="AB18" s="43">
        <v>64</v>
      </c>
      <c r="AC18" s="45">
        <v>4</v>
      </c>
      <c r="AD18" s="53">
        <v>128</v>
      </c>
    </row>
    <row r="19" spans="1:30" x14ac:dyDescent="0.2">
      <c r="A19" s="48"/>
      <c r="B19" s="49" t="s">
        <v>160</v>
      </c>
      <c r="C19" s="50">
        <v>8</v>
      </c>
      <c r="D19" s="49" t="s">
        <v>6</v>
      </c>
      <c r="E19" s="51">
        <v>250</v>
      </c>
      <c r="F19" s="43">
        <f t="shared" si="0"/>
        <v>2000</v>
      </c>
      <c r="G19" s="52">
        <v>4</v>
      </c>
      <c r="H19" s="43">
        <v>1000</v>
      </c>
      <c r="I19" s="45">
        <v>4</v>
      </c>
      <c r="J19" s="43">
        <v>1000</v>
      </c>
      <c r="K19" s="45">
        <v>0</v>
      </c>
      <c r="L19" s="43">
        <v>0</v>
      </c>
      <c r="M19" s="45">
        <v>0</v>
      </c>
      <c r="N19" s="43">
        <v>0</v>
      </c>
      <c r="O19" s="45">
        <v>0</v>
      </c>
      <c r="P19" s="43">
        <v>0</v>
      </c>
      <c r="Q19" s="45">
        <v>0</v>
      </c>
      <c r="R19" s="43">
        <v>0</v>
      </c>
      <c r="S19" s="45">
        <v>0</v>
      </c>
      <c r="T19" s="43">
        <v>0</v>
      </c>
      <c r="U19" s="45">
        <v>0</v>
      </c>
      <c r="V19" s="43">
        <v>0</v>
      </c>
      <c r="W19" s="45">
        <v>0</v>
      </c>
      <c r="X19" s="43">
        <v>0</v>
      </c>
      <c r="Y19" s="45">
        <v>0</v>
      </c>
      <c r="Z19" s="43">
        <v>0</v>
      </c>
      <c r="AA19" s="45">
        <v>0</v>
      </c>
      <c r="AB19" s="43">
        <v>0</v>
      </c>
      <c r="AC19" s="45">
        <v>0</v>
      </c>
      <c r="AD19" s="53">
        <v>0</v>
      </c>
    </row>
    <row r="20" spans="1:30" ht="25.5" x14ac:dyDescent="0.2">
      <c r="A20" s="48"/>
      <c r="B20" s="49" t="s">
        <v>159</v>
      </c>
      <c r="C20" s="50">
        <v>11</v>
      </c>
      <c r="D20" s="49" t="s">
        <v>6</v>
      </c>
      <c r="E20" s="51">
        <v>19</v>
      </c>
      <c r="F20" s="43">
        <f t="shared" si="0"/>
        <v>209</v>
      </c>
      <c r="G20" s="52">
        <v>3</v>
      </c>
      <c r="H20" s="43">
        <f>G20*19</f>
        <v>57</v>
      </c>
      <c r="I20" s="45">
        <v>2</v>
      </c>
      <c r="J20" s="43">
        <f>I20*19</f>
        <v>38</v>
      </c>
      <c r="K20" s="45">
        <v>0</v>
      </c>
      <c r="L20" s="43">
        <f>K20*19</f>
        <v>0</v>
      </c>
      <c r="M20" s="45">
        <v>0</v>
      </c>
      <c r="N20" s="43">
        <v>0</v>
      </c>
      <c r="O20" s="45">
        <v>0</v>
      </c>
      <c r="P20" s="43">
        <v>0</v>
      </c>
      <c r="Q20" s="45">
        <v>0</v>
      </c>
      <c r="R20" s="43">
        <v>0</v>
      </c>
      <c r="S20" s="45">
        <v>4</v>
      </c>
      <c r="T20" s="43">
        <v>76</v>
      </c>
      <c r="U20" s="45">
        <v>0</v>
      </c>
      <c r="V20" s="43">
        <v>0</v>
      </c>
      <c r="W20" s="45">
        <v>0</v>
      </c>
      <c r="X20" s="43">
        <v>0</v>
      </c>
      <c r="Y20" s="45">
        <v>2</v>
      </c>
      <c r="Z20" s="43">
        <v>38</v>
      </c>
      <c r="AA20" s="45">
        <v>0</v>
      </c>
      <c r="AB20" s="43">
        <v>0</v>
      </c>
      <c r="AC20" s="45">
        <v>0</v>
      </c>
      <c r="AD20" s="53">
        <v>0</v>
      </c>
    </row>
    <row r="21" spans="1:30" x14ac:dyDescent="0.2">
      <c r="A21" s="48"/>
      <c r="B21" s="49" t="s">
        <v>158</v>
      </c>
      <c r="C21" s="50">
        <v>140</v>
      </c>
      <c r="D21" s="49" t="s">
        <v>6</v>
      </c>
      <c r="E21" s="51">
        <v>3.8</v>
      </c>
      <c r="F21" s="43">
        <f t="shared" si="0"/>
        <v>532</v>
      </c>
      <c r="G21" s="52">
        <v>45</v>
      </c>
      <c r="H21" s="43">
        <f>G21*3.8</f>
        <v>171</v>
      </c>
      <c r="I21" s="45">
        <v>35</v>
      </c>
      <c r="J21" s="43">
        <f>I21*3.8</f>
        <v>133</v>
      </c>
      <c r="K21" s="45">
        <v>36</v>
      </c>
      <c r="L21" s="43">
        <f>K21*3.8</f>
        <v>136.79999999999998</v>
      </c>
      <c r="M21" s="45">
        <v>24</v>
      </c>
      <c r="N21" s="43">
        <v>91.2</v>
      </c>
      <c r="O21" s="45">
        <v>0</v>
      </c>
      <c r="P21" s="43">
        <v>0</v>
      </c>
      <c r="Q21" s="45">
        <v>0</v>
      </c>
      <c r="R21" s="43">
        <v>0</v>
      </c>
      <c r="S21" s="45">
        <v>0</v>
      </c>
      <c r="T21" s="43">
        <v>0</v>
      </c>
      <c r="U21" s="45">
        <v>0</v>
      </c>
      <c r="V21" s="43">
        <v>0</v>
      </c>
      <c r="W21" s="45">
        <v>0</v>
      </c>
      <c r="X21" s="43">
        <v>0</v>
      </c>
      <c r="Y21" s="45">
        <v>0</v>
      </c>
      <c r="Z21" s="43">
        <v>0</v>
      </c>
      <c r="AA21" s="45">
        <v>0</v>
      </c>
      <c r="AB21" s="43">
        <v>0</v>
      </c>
      <c r="AC21" s="45">
        <v>0</v>
      </c>
      <c r="AD21" s="53">
        <v>0</v>
      </c>
    </row>
    <row r="22" spans="1:30" x14ac:dyDescent="0.2">
      <c r="A22" s="48"/>
      <c r="B22" s="49" t="s">
        <v>157</v>
      </c>
      <c r="C22" s="50">
        <v>151</v>
      </c>
      <c r="D22" s="49" t="s">
        <v>6</v>
      </c>
      <c r="E22" s="51">
        <v>3</v>
      </c>
      <c r="F22" s="43">
        <f t="shared" si="0"/>
        <v>453</v>
      </c>
      <c r="G22" s="52">
        <v>21</v>
      </c>
      <c r="H22" s="43">
        <f>G22*3</f>
        <v>63</v>
      </c>
      <c r="I22" s="45">
        <v>20</v>
      </c>
      <c r="J22" s="43">
        <f>I22*3</f>
        <v>60</v>
      </c>
      <c r="K22" s="45">
        <v>15</v>
      </c>
      <c r="L22" s="43">
        <f>K22*3</f>
        <v>45</v>
      </c>
      <c r="M22" s="45">
        <v>15</v>
      </c>
      <c r="N22" s="43">
        <f>M22*3</f>
        <v>45</v>
      </c>
      <c r="O22" s="45">
        <v>15</v>
      </c>
      <c r="P22" s="43">
        <v>45</v>
      </c>
      <c r="Q22" s="45">
        <v>12</v>
      </c>
      <c r="R22" s="43">
        <f>Q22*3</f>
        <v>36</v>
      </c>
      <c r="S22" s="45">
        <v>10</v>
      </c>
      <c r="T22" s="43">
        <f>S22*3</f>
        <v>30</v>
      </c>
      <c r="U22" s="45">
        <v>5</v>
      </c>
      <c r="V22" s="43">
        <v>15</v>
      </c>
      <c r="W22" s="45">
        <v>14</v>
      </c>
      <c r="X22" s="43">
        <v>42</v>
      </c>
      <c r="Y22" s="45">
        <v>10</v>
      </c>
      <c r="Z22" s="43">
        <v>30</v>
      </c>
      <c r="AA22" s="45">
        <v>9</v>
      </c>
      <c r="AB22" s="43">
        <v>27</v>
      </c>
      <c r="AC22" s="45">
        <v>5</v>
      </c>
      <c r="AD22" s="53">
        <v>15</v>
      </c>
    </row>
    <row r="23" spans="1:30" x14ac:dyDescent="0.2">
      <c r="A23" s="48"/>
      <c r="B23" s="49" t="s">
        <v>156</v>
      </c>
      <c r="C23" s="50">
        <v>80</v>
      </c>
      <c r="D23" s="49" t="s">
        <v>79</v>
      </c>
      <c r="E23" s="51">
        <v>10</v>
      </c>
      <c r="F23" s="43">
        <f t="shared" si="0"/>
        <v>800</v>
      </c>
      <c r="G23" s="52">
        <v>15</v>
      </c>
      <c r="H23" s="43">
        <f>G23*10</f>
        <v>150</v>
      </c>
      <c r="I23" s="45">
        <v>12</v>
      </c>
      <c r="J23" s="43">
        <v>120</v>
      </c>
      <c r="K23" s="45">
        <v>12</v>
      </c>
      <c r="L23" s="43">
        <v>120</v>
      </c>
      <c r="M23" s="45">
        <v>4</v>
      </c>
      <c r="N23" s="43">
        <f>M23*10</f>
        <v>40</v>
      </c>
      <c r="O23" s="45">
        <v>6</v>
      </c>
      <c r="P23" s="43">
        <f>O23*10</f>
        <v>60</v>
      </c>
      <c r="Q23" s="45">
        <v>10</v>
      </c>
      <c r="R23" s="43">
        <f>Q23*10</f>
        <v>100</v>
      </c>
      <c r="S23" s="45">
        <v>6</v>
      </c>
      <c r="T23" s="43">
        <f>S23*10</f>
        <v>60</v>
      </c>
      <c r="U23" s="45">
        <v>0</v>
      </c>
      <c r="V23" s="43">
        <f>U23*10</f>
        <v>0</v>
      </c>
      <c r="W23" s="45">
        <v>10</v>
      </c>
      <c r="X23" s="43">
        <v>100</v>
      </c>
      <c r="Y23" s="45">
        <v>5</v>
      </c>
      <c r="Z23" s="43">
        <v>50</v>
      </c>
      <c r="AA23" s="45">
        <v>0</v>
      </c>
      <c r="AB23" s="43">
        <v>0</v>
      </c>
      <c r="AC23" s="45">
        <v>0</v>
      </c>
      <c r="AD23" s="53">
        <f>AC23*10</f>
        <v>0</v>
      </c>
    </row>
    <row r="24" spans="1:30" x14ac:dyDescent="0.2">
      <c r="A24" s="48"/>
      <c r="B24" s="49" t="s">
        <v>155</v>
      </c>
      <c r="C24" s="50">
        <v>8</v>
      </c>
      <c r="D24" s="49" t="s">
        <v>6</v>
      </c>
      <c r="E24" s="51">
        <v>5.5</v>
      </c>
      <c r="F24" s="43">
        <f t="shared" si="0"/>
        <v>44</v>
      </c>
      <c r="G24" s="52">
        <v>5</v>
      </c>
      <c r="H24" s="43">
        <v>27.5</v>
      </c>
      <c r="I24" s="45">
        <v>3</v>
      </c>
      <c r="J24" s="43">
        <v>16.5</v>
      </c>
      <c r="K24" s="45">
        <v>0</v>
      </c>
      <c r="L24" s="43">
        <f>K24*6</f>
        <v>0</v>
      </c>
      <c r="M24" s="45">
        <v>0</v>
      </c>
      <c r="N24" s="43">
        <f>M24*6</f>
        <v>0</v>
      </c>
      <c r="O24" s="45">
        <v>0</v>
      </c>
      <c r="P24" s="43">
        <f>O24*6</f>
        <v>0</v>
      </c>
      <c r="Q24" s="45">
        <v>0</v>
      </c>
      <c r="R24" s="43">
        <f>Q24*6</f>
        <v>0</v>
      </c>
      <c r="S24" s="45">
        <v>0</v>
      </c>
      <c r="T24" s="43">
        <f>S24*6</f>
        <v>0</v>
      </c>
      <c r="U24" s="45">
        <v>0</v>
      </c>
      <c r="V24" s="43">
        <f>U24*6</f>
        <v>0</v>
      </c>
      <c r="W24" s="45">
        <v>0</v>
      </c>
      <c r="X24" s="43">
        <f>W24*6</f>
        <v>0</v>
      </c>
      <c r="Y24" s="45">
        <v>0</v>
      </c>
      <c r="Z24" s="43">
        <f>Y24*6</f>
        <v>0</v>
      </c>
      <c r="AA24" s="45">
        <v>0</v>
      </c>
      <c r="AB24" s="43">
        <f>AA24*6</f>
        <v>0</v>
      </c>
      <c r="AC24" s="45">
        <v>0</v>
      </c>
      <c r="AD24" s="53">
        <f>AC24*6</f>
        <v>0</v>
      </c>
    </row>
    <row r="25" spans="1:30" ht="25.5" x14ac:dyDescent="0.2">
      <c r="A25" s="48"/>
      <c r="B25" s="49" t="s">
        <v>154</v>
      </c>
      <c r="C25" s="50">
        <v>20</v>
      </c>
      <c r="D25" s="49" t="s">
        <v>6</v>
      </c>
      <c r="E25" s="51">
        <v>30</v>
      </c>
      <c r="F25" s="43">
        <f t="shared" si="0"/>
        <v>600</v>
      </c>
      <c r="G25" s="52">
        <v>5</v>
      </c>
      <c r="H25" s="43">
        <v>150</v>
      </c>
      <c r="I25" s="45">
        <v>5</v>
      </c>
      <c r="J25" s="43">
        <v>150</v>
      </c>
      <c r="K25" s="45">
        <v>4</v>
      </c>
      <c r="L25" s="43">
        <v>120</v>
      </c>
      <c r="M25" s="45">
        <v>2</v>
      </c>
      <c r="N25" s="43">
        <v>60</v>
      </c>
      <c r="O25" s="45">
        <v>0</v>
      </c>
      <c r="P25" s="43">
        <v>0</v>
      </c>
      <c r="Q25" s="45">
        <v>3</v>
      </c>
      <c r="R25" s="43">
        <v>90</v>
      </c>
      <c r="S25" s="45">
        <v>1</v>
      </c>
      <c r="T25" s="43">
        <v>30</v>
      </c>
      <c r="U25" s="45">
        <v>0</v>
      </c>
      <c r="V25" s="43">
        <v>0</v>
      </c>
      <c r="W25" s="45">
        <v>0</v>
      </c>
      <c r="X25" s="43">
        <v>0</v>
      </c>
      <c r="Y25" s="45">
        <v>0</v>
      </c>
      <c r="Z25" s="43">
        <v>0</v>
      </c>
      <c r="AA25" s="45">
        <v>0</v>
      </c>
      <c r="AB25" s="43">
        <v>0</v>
      </c>
      <c r="AC25" s="45">
        <v>0</v>
      </c>
      <c r="AD25" s="53">
        <f>AC25*40</f>
        <v>0</v>
      </c>
    </row>
    <row r="26" spans="1:30" x14ac:dyDescent="0.2">
      <c r="A26" s="48"/>
      <c r="B26" s="49" t="s">
        <v>153</v>
      </c>
      <c r="C26" s="50">
        <v>15</v>
      </c>
      <c r="D26" s="49" t="s">
        <v>6</v>
      </c>
      <c r="E26" s="51">
        <v>9</v>
      </c>
      <c r="F26" s="43">
        <f t="shared" si="0"/>
        <v>135</v>
      </c>
      <c r="G26" s="52">
        <v>5</v>
      </c>
      <c r="H26" s="43">
        <f>G26*9</f>
        <v>45</v>
      </c>
      <c r="I26" s="45">
        <v>4</v>
      </c>
      <c r="J26" s="43">
        <v>36</v>
      </c>
      <c r="K26" s="45">
        <v>2</v>
      </c>
      <c r="L26" s="43">
        <f>K26*9</f>
        <v>18</v>
      </c>
      <c r="M26" s="45">
        <v>4</v>
      </c>
      <c r="N26" s="43">
        <f>M26*9</f>
        <v>36</v>
      </c>
      <c r="O26" s="45">
        <v>0</v>
      </c>
      <c r="P26" s="43">
        <f>O26*9</f>
        <v>0</v>
      </c>
      <c r="Q26" s="45">
        <v>0</v>
      </c>
      <c r="R26" s="43">
        <f>Q26*9</f>
        <v>0</v>
      </c>
      <c r="S26" s="45">
        <v>0</v>
      </c>
      <c r="T26" s="43">
        <v>0</v>
      </c>
      <c r="U26" s="45">
        <v>0</v>
      </c>
      <c r="V26" s="43">
        <v>0</v>
      </c>
      <c r="W26" s="45">
        <v>0</v>
      </c>
      <c r="X26" s="43">
        <v>0</v>
      </c>
      <c r="Y26" s="45">
        <v>0</v>
      </c>
      <c r="Z26" s="43">
        <v>0</v>
      </c>
      <c r="AA26" s="45">
        <v>0</v>
      </c>
      <c r="AB26" s="43">
        <v>0</v>
      </c>
      <c r="AC26" s="45">
        <v>0</v>
      </c>
      <c r="AD26" s="53">
        <v>0</v>
      </c>
    </row>
    <row r="27" spans="1:30" ht="25.5" x14ac:dyDescent="0.2">
      <c r="A27" s="48"/>
      <c r="B27" s="49" t="s">
        <v>152</v>
      </c>
      <c r="C27" s="50">
        <v>10</v>
      </c>
      <c r="D27" s="49" t="s">
        <v>6</v>
      </c>
      <c r="E27" s="51">
        <v>26</v>
      </c>
      <c r="F27" s="43">
        <f t="shared" si="0"/>
        <v>260</v>
      </c>
      <c r="G27" s="52">
        <v>6</v>
      </c>
      <c r="H27" s="43">
        <f>G27*26</f>
        <v>156</v>
      </c>
      <c r="I27" s="45">
        <v>4</v>
      </c>
      <c r="J27" s="43">
        <f>I27*26</f>
        <v>104</v>
      </c>
      <c r="K27" s="45">
        <v>0</v>
      </c>
      <c r="L27" s="43">
        <v>0</v>
      </c>
      <c r="M27" s="45">
        <v>0</v>
      </c>
      <c r="N27" s="43">
        <v>0</v>
      </c>
      <c r="O27" s="45">
        <v>0</v>
      </c>
      <c r="P27" s="43">
        <v>0</v>
      </c>
      <c r="Q27" s="45">
        <v>0</v>
      </c>
      <c r="R27" s="43">
        <v>0</v>
      </c>
      <c r="S27" s="45">
        <v>0</v>
      </c>
      <c r="T27" s="43">
        <v>0</v>
      </c>
      <c r="U27" s="45">
        <v>0</v>
      </c>
      <c r="V27" s="43">
        <v>0</v>
      </c>
      <c r="W27" s="45">
        <v>0</v>
      </c>
      <c r="X27" s="43">
        <v>0</v>
      </c>
      <c r="Y27" s="45">
        <v>0</v>
      </c>
      <c r="Z27" s="43">
        <v>0</v>
      </c>
      <c r="AA27" s="45">
        <v>0</v>
      </c>
      <c r="AB27" s="43">
        <v>0</v>
      </c>
      <c r="AC27" s="45">
        <v>0</v>
      </c>
      <c r="AD27" s="53">
        <f>AC27*26</f>
        <v>0</v>
      </c>
    </row>
    <row r="28" spans="1:30" x14ac:dyDescent="0.2">
      <c r="A28" s="48"/>
      <c r="B28" s="49" t="s">
        <v>151</v>
      </c>
      <c r="C28" s="50">
        <v>40</v>
      </c>
      <c r="D28" s="49" t="s">
        <v>6</v>
      </c>
      <c r="E28" s="51">
        <v>60</v>
      </c>
      <c r="F28" s="43">
        <f t="shared" si="0"/>
        <v>2400</v>
      </c>
      <c r="G28" s="52">
        <v>15</v>
      </c>
      <c r="H28" s="43">
        <v>900</v>
      </c>
      <c r="I28" s="45">
        <v>10</v>
      </c>
      <c r="J28" s="43">
        <v>600</v>
      </c>
      <c r="K28" s="45">
        <v>10</v>
      </c>
      <c r="L28" s="43">
        <v>600</v>
      </c>
      <c r="M28" s="45">
        <v>0</v>
      </c>
      <c r="N28" s="43">
        <v>0</v>
      </c>
      <c r="O28" s="45">
        <v>5</v>
      </c>
      <c r="P28" s="43">
        <v>300</v>
      </c>
      <c r="Q28" s="45">
        <v>0</v>
      </c>
      <c r="R28" s="43">
        <v>0</v>
      </c>
      <c r="S28" s="45">
        <v>0</v>
      </c>
      <c r="T28" s="43">
        <v>0</v>
      </c>
      <c r="U28" s="45">
        <v>0</v>
      </c>
      <c r="V28" s="43">
        <v>0</v>
      </c>
      <c r="W28" s="45">
        <v>0</v>
      </c>
      <c r="X28" s="43">
        <v>0</v>
      </c>
      <c r="Y28" s="45">
        <v>0</v>
      </c>
      <c r="Z28" s="43">
        <v>0</v>
      </c>
      <c r="AA28" s="45">
        <v>0</v>
      </c>
      <c r="AB28" s="43">
        <v>0</v>
      </c>
      <c r="AC28" s="45">
        <v>0</v>
      </c>
      <c r="AD28" s="53">
        <v>0</v>
      </c>
    </row>
    <row r="29" spans="1:30" x14ac:dyDescent="0.2">
      <c r="A29" s="48"/>
      <c r="B29" s="49" t="s">
        <v>150</v>
      </c>
      <c r="C29" s="50">
        <v>45</v>
      </c>
      <c r="D29" s="49" t="s">
        <v>6</v>
      </c>
      <c r="E29" s="51">
        <v>8</v>
      </c>
      <c r="F29" s="43">
        <f t="shared" si="0"/>
        <v>360</v>
      </c>
      <c r="G29" s="52">
        <v>10</v>
      </c>
      <c r="H29" s="43">
        <f>G29*8</f>
        <v>80</v>
      </c>
      <c r="I29" s="45">
        <v>5</v>
      </c>
      <c r="J29" s="43">
        <f>I29*8</f>
        <v>40</v>
      </c>
      <c r="K29" s="45">
        <v>10</v>
      </c>
      <c r="L29" s="43">
        <f>K29*8</f>
        <v>80</v>
      </c>
      <c r="M29" s="45">
        <v>5</v>
      </c>
      <c r="N29" s="43">
        <f>M29*8</f>
        <v>40</v>
      </c>
      <c r="O29" s="45">
        <v>0</v>
      </c>
      <c r="P29" s="43">
        <f>O29*8</f>
        <v>0</v>
      </c>
      <c r="Q29" s="45">
        <v>5</v>
      </c>
      <c r="R29" s="43">
        <f>Q29*8</f>
        <v>40</v>
      </c>
      <c r="S29" s="45">
        <v>0</v>
      </c>
      <c r="T29" s="43">
        <v>0</v>
      </c>
      <c r="U29" s="45">
        <v>0</v>
      </c>
      <c r="V29" s="43">
        <v>0</v>
      </c>
      <c r="W29" s="45">
        <v>5</v>
      </c>
      <c r="X29" s="43">
        <v>40</v>
      </c>
      <c r="Y29" s="45">
        <v>5</v>
      </c>
      <c r="Z29" s="43">
        <v>40</v>
      </c>
      <c r="AA29" s="45">
        <v>0</v>
      </c>
      <c r="AB29" s="43">
        <v>0</v>
      </c>
      <c r="AC29" s="45">
        <v>0</v>
      </c>
      <c r="AD29" s="53">
        <v>0</v>
      </c>
    </row>
    <row r="30" spans="1:30" x14ac:dyDescent="0.2">
      <c r="A30" s="48"/>
      <c r="B30" s="49" t="s">
        <v>149</v>
      </c>
      <c r="C30" s="50">
        <v>80</v>
      </c>
      <c r="D30" s="49" t="s">
        <v>6</v>
      </c>
      <c r="E30" s="51">
        <v>12</v>
      </c>
      <c r="F30" s="43">
        <f t="shared" si="0"/>
        <v>960</v>
      </c>
      <c r="G30" s="52">
        <v>20</v>
      </c>
      <c r="H30" s="43">
        <v>240</v>
      </c>
      <c r="I30" s="45">
        <v>20</v>
      </c>
      <c r="J30" s="43">
        <v>240</v>
      </c>
      <c r="K30" s="45">
        <v>20</v>
      </c>
      <c r="L30" s="43">
        <v>240</v>
      </c>
      <c r="M30" s="45">
        <v>20</v>
      </c>
      <c r="N30" s="43">
        <v>240</v>
      </c>
      <c r="O30" s="45">
        <v>0</v>
      </c>
      <c r="P30" s="43">
        <v>0</v>
      </c>
      <c r="Q30" s="45">
        <v>0</v>
      </c>
      <c r="R30" s="43">
        <v>0</v>
      </c>
      <c r="S30" s="45">
        <v>0</v>
      </c>
      <c r="T30" s="43">
        <v>0</v>
      </c>
      <c r="U30" s="45">
        <v>0</v>
      </c>
      <c r="V30" s="43">
        <v>0</v>
      </c>
      <c r="W30" s="45">
        <v>0</v>
      </c>
      <c r="X30" s="43">
        <v>0</v>
      </c>
      <c r="Y30" s="45">
        <v>0</v>
      </c>
      <c r="Z30" s="43">
        <v>0</v>
      </c>
      <c r="AA30" s="45">
        <v>0</v>
      </c>
      <c r="AB30" s="43">
        <v>0</v>
      </c>
      <c r="AC30" s="45">
        <v>0</v>
      </c>
      <c r="AD30" s="53">
        <v>0</v>
      </c>
    </row>
    <row r="31" spans="1:30" x14ac:dyDescent="0.2">
      <c r="A31" s="48"/>
      <c r="B31" s="49" t="s">
        <v>148</v>
      </c>
      <c r="C31" s="50">
        <v>7</v>
      </c>
      <c r="D31" s="49" t="s">
        <v>6</v>
      </c>
      <c r="E31" s="51">
        <v>60</v>
      </c>
      <c r="F31" s="43">
        <f t="shared" si="0"/>
        <v>420</v>
      </c>
      <c r="G31" s="52">
        <v>2</v>
      </c>
      <c r="H31" s="43">
        <f>G31*60</f>
        <v>120</v>
      </c>
      <c r="I31" s="45">
        <v>2</v>
      </c>
      <c r="J31" s="43">
        <f>I31*60</f>
        <v>120</v>
      </c>
      <c r="K31" s="45">
        <v>1</v>
      </c>
      <c r="L31" s="43">
        <f>K31*60</f>
        <v>60</v>
      </c>
      <c r="M31" s="45">
        <v>0</v>
      </c>
      <c r="N31" s="43">
        <f>M31*60</f>
        <v>0</v>
      </c>
      <c r="O31" s="45">
        <v>0</v>
      </c>
      <c r="P31" s="43">
        <f>O31*60</f>
        <v>0</v>
      </c>
      <c r="Q31" s="45">
        <v>1</v>
      </c>
      <c r="R31" s="43">
        <v>60</v>
      </c>
      <c r="S31" s="45">
        <v>0</v>
      </c>
      <c r="T31" s="43">
        <v>0</v>
      </c>
      <c r="U31" s="45">
        <v>1</v>
      </c>
      <c r="V31" s="43">
        <v>60</v>
      </c>
      <c r="W31" s="45">
        <v>0</v>
      </c>
      <c r="X31" s="43">
        <v>0</v>
      </c>
      <c r="Y31" s="45">
        <v>0</v>
      </c>
      <c r="Z31" s="43">
        <v>0</v>
      </c>
      <c r="AA31" s="45">
        <v>0</v>
      </c>
      <c r="AB31" s="43">
        <v>0</v>
      </c>
      <c r="AC31" s="45">
        <v>0</v>
      </c>
      <c r="AD31" s="53">
        <v>0</v>
      </c>
    </row>
    <row r="32" spans="1:30" x14ac:dyDescent="0.2">
      <c r="A32" s="48"/>
      <c r="B32" s="49" t="s">
        <v>147</v>
      </c>
      <c r="C32" s="50">
        <v>37</v>
      </c>
      <c r="D32" s="49" t="s">
        <v>6</v>
      </c>
      <c r="E32" s="51">
        <v>15</v>
      </c>
      <c r="F32" s="43">
        <f t="shared" si="0"/>
        <v>555</v>
      </c>
      <c r="G32" s="52">
        <v>6</v>
      </c>
      <c r="H32" s="43">
        <f>G32*15</f>
        <v>90</v>
      </c>
      <c r="I32" s="45">
        <v>4</v>
      </c>
      <c r="J32" s="43">
        <f>I32*15</f>
        <v>60</v>
      </c>
      <c r="K32" s="45">
        <v>5</v>
      </c>
      <c r="L32" s="43">
        <f>K32*15</f>
        <v>75</v>
      </c>
      <c r="M32" s="45">
        <v>4</v>
      </c>
      <c r="N32" s="43">
        <f>M32*15</f>
        <v>60</v>
      </c>
      <c r="O32" s="45">
        <v>8</v>
      </c>
      <c r="P32" s="43">
        <f>O32*15</f>
        <v>120</v>
      </c>
      <c r="Q32" s="45">
        <v>2</v>
      </c>
      <c r="R32" s="43">
        <f>Q32*15</f>
        <v>30</v>
      </c>
      <c r="S32" s="45">
        <v>4</v>
      </c>
      <c r="T32" s="43">
        <f>S32*15</f>
        <v>60</v>
      </c>
      <c r="U32" s="45">
        <v>4</v>
      </c>
      <c r="V32" s="43">
        <f>U32*15</f>
        <v>60</v>
      </c>
      <c r="W32" s="45">
        <v>0</v>
      </c>
      <c r="X32" s="43">
        <v>0</v>
      </c>
      <c r="Y32" s="45">
        <v>0</v>
      </c>
      <c r="Z32" s="43">
        <v>0</v>
      </c>
      <c r="AA32" s="45">
        <v>0</v>
      </c>
      <c r="AB32" s="43">
        <v>0</v>
      </c>
      <c r="AC32" s="45">
        <v>0</v>
      </c>
      <c r="AD32" s="53">
        <v>0</v>
      </c>
    </row>
    <row r="33" spans="1:31" x14ac:dyDescent="0.2">
      <c r="A33" s="48"/>
      <c r="B33" s="49" t="s">
        <v>146</v>
      </c>
      <c r="C33" s="50">
        <v>10</v>
      </c>
      <c r="D33" s="49" t="s">
        <v>6</v>
      </c>
      <c r="E33" s="51">
        <v>25.5</v>
      </c>
      <c r="F33" s="43">
        <f t="shared" si="0"/>
        <v>255</v>
      </c>
      <c r="G33" s="52">
        <v>3</v>
      </c>
      <c r="H33" s="43">
        <v>76.5</v>
      </c>
      <c r="I33" s="45">
        <v>3</v>
      </c>
      <c r="J33" s="43">
        <v>76.5</v>
      </c>
      <c r="K33" s="45">
        <v>2</v>
      </c>
      <c r="L33" s="43">
        <v>51</v>
      </c>
      <c r="M33" s="45">
        <v>2</v>
      </c>
      <c r="N33" s="43">
        <v>51</v>
      </c>
      <c r="O33" s="45">
        <v>0</v>
      </c>
      <c r="P33" s="43">
        <v>0</v>
      </c>
      <c r="Q33" s="45">
        <v>0</v>
      </c>
      <c r="R33" s="43">
        <v>0</v>
      </c>
      <c r="S33" s="45">
        <v>0</v>
      </c>
      <c r="T33" s="43">
        <v>0</v>
      </c>
      <c r="U33" s="45">
        <v>0</v>
      </c>
      <c r="V33" s="43">
        <v>0</v>
      </c>
      <c r="W33" s="45">
        <v>0</v>
      </c>
      <c r="X33" s="43">
        <v>0</v>
      </c>
      <c r="Y33" s="45">
        <v>0</v>
      </c>
      <c r="Z33" s="43">
        <v>0</v>
      </c>
      <c r="AA33" s="45">
        <v>0</v>
      </c>
      <c r="AB33" s="43">
        <v>0</v>
      </c>
      <c r="AC33" s="45">
        <v>0</v>
      </c>
      <c r="AD33" s="53">
        <v>0</v>
      </c>
    </row>
    <row r="34" spans="1:31" x14ac:dyDescent="0.2">
      <c r="A34" s="48"/>
      <c r="B34" s="49" t="s">
        <v>145</v>
      </c>
      <c r="C34" s="50">
        <v>36</v>
      </c>
      <c r="D34" s="49" t="s">
        <v>6</v>
      </c>
      <c r="E34" s="51">
        <v>1</v>
      </c>
      <c r="F34" s="43">
        <f t="shared" si="0"/>
        <v>36</v>
      </c>
      <c r="G34" s="52">
        <v>5</v>
      </c>
      <c r="H34" s="43">
        <f>G34*1</f>
        <v>5</v>
      </c>
      <c r="I34" s="45">
        <v>6</v>
      </c>
      <c r="J34" s="43">
        <f>I34*1</f>
        <v>6</v>
      </c>
      <c r="K34" s="45">
        <v>4</v>
      </c>
      <c r="L34" s="43">
        <f>K34*1</f>
        <v>4</v>
      </c>
      <c r="M34" s="45">
        <v>2</v>
      </c>
      <c r="N34" s="43">
        <f>M34*1</f>
        <v>2</v>
      </c>
      <c r="O34" s="45">
        <v>4</v>
      </c>
      <c r="P34" s="43">
        <f>O34*1</f>
        <v>4</v>
      </c>
      <c r="Q34" s="45">
        <v>3</v>
      </c>
      <c r="R34" s="43">
        <f>Q34*1</f>
        <v>3</v>
      </c>
      <c r="S34" s="45">
        <v>2</v>
      </c>
      <c r="T34" s="43">
        <f>S34*1</f>
        <v>2</v>
      </c>
      <c r="U34" s="45">
        <v>1</v>
      </c>
      <c r="V34" s="43">
        <v>1</v>
      </c>
      <c r="W34" s="45">
        <v>2</v>
      </c>
      <c r="X34" s="43">
        <v>2</v>
      </c>
      <c r="Y34" s="45">
        <v>2</v>
      </c>
      <c r="Z34" s="43">
        <v>2</v>
      </c>
      <c r="AA34" s="45">
        <v>3</v>
      </c>
      <c r="AB34" s="43">
        <v>3</v>
      </c>
      <c r="AC34" s="45">
        <v>2</v>
      </c>
      <c r="AD34" s="53">
        <f>AC34*1</f>
        <v>2</v>
      </c>
    </row>
    <row r="35" spans="1:31" x14ac:dyDescent="0.2">
      <c r="A35" s="48"/>
      <c r="B35" s="49" t="s">
        <v>144</v>
      </c>
      <c r="C35" s="50">
        <v>27</v>
      </c>
      <c r="D35" s="49" t="s">
        <v>84</v>
      </c>
      <c r="E35" s="51">
        <v>20</v>
      </c>
      <c r="F35" s="43">
        <f t="shared" si="0"/>
        <v>540</v>
      </c>
      <c r="G35" s="52">
        <v>12</v>
      </c>
      <c r="H35" s="43">
        <v>240</v>
      </c>
      <c r="I35" s="45">
        <v>0</v>
      </c>
      <c r="J35" s="43">
        <f>I35*19</f>
        <v>0</v>
      </c>
      <c r="K35" s="45">
        <v>10</v>
      </c>
      <c r="L35" s="43">
        <v>200</v>
      </c>
      <c r="M35" s="45">
        <v>0</v>
      </c>
      <c r="N35" s="43">
        <f>M35*19</f>
        <v>0</v>
      </c>
      <c r="O35" s="45">
        <v>5</v>
      </c>
      <c r="P35" s="43">
        <v>100</v>
      </c>
      <c r="Q35" s="45">
        <v>0</v>
      </c>
      <c r="R35" s="43">
        <v>0</v>
      </c>
      <c r="S35" s="45">
        <v>0</v>
      </c>
      <c r="T35" s="43">
        <v>0</v>
      </c>
      <c r="U35" s="45">
        <v>0</v>
      </c>
      <c r="V35" s="43">
        <v>0</v>
      </c>
      <c r="W35" s="45">
        <v>0</v>
      </c>
      <c r="X35" s="43">
        <v>0</v>
      </c>
      <c r="Y35" s="45">
        <v>0</v>
      </c>
      <c r="Z35" s="43">
        <v>0</v>
      </c>
      <c r="AA35" s="45">
        <v>0</v>
      </c>
      <c r="AB35" s="43">
        <v>0</v>
      </c>
      <c r="AC35" s="45">
        <v>0</v>
      </c>
      <c r="AD35" s="53">
        <f>AC35*19</f>
        <v>0</v>
      </c>
    </row>
    <row r="36" spans="1:31" x14ac:dyDescent="0.2">
      <c r="A36" s="48"/>
      <c r="B36" s="49" t="s">
        <v>143</v>
      </c>
      <c r="C36" s="50">
        <v>386</v>
      </c>
      <c r="D36" s="49" t="s">
        <v>6</v>
      </c>
      <c r="E36" s="51">
        <v>2.5</v>
      </c>
      <c r="F36" s="43">
        <f t="shared" si="0"/>
        <v>965</v>
      </c>
      <c r="G36" s="52">
        <v>40</v>
      </c>
      <c r="H36" s="43">
        <f>G36*2.5</f>
        <v>100</v>
      </c>
      <c r="I36" s="45">
        <v>45</v>
      </c>
      <c r="J36" s="43">
        <f>I36*2.5</f>
        <v>112.5</v>
      </c>
      <c r="K36" s="45">
        <v>42</v>
      </c>
      <c r="L36" s="43">
        <f>K36*2.5</f>
        <v>105</v>
      </c>
      <c r="M36" s="45">
        <v>39</v>
      </c>
      <c r="N36" s="43">
        <f>M36*2.5</f>
        <v>97.5</v>
      </c>
      <c r="O36" s="45">
        <v>53</v>
      </c>
      <c r="P36" s="43">
        <f>O36*2.5</f>
        <v>132.5</v>
      </c>
      <c r="Q36" s="45">
        <v>47</v>
      </c>
      <c r="R36" s="43">
        <f>Q36*2.5</f>
        <v>117.5</v>
      </c>
      <c r="S36" s="45">
        <v>30</v>
      </c>
      <c r="T36" s="43">
        <f>S36*2.5</f>
        <v>75</v>
      </c>
      <c r="U36" s="45">
        <v>48</v>
      </c>
      <c r="V36" s="43">
        <f>U36*2.5</f>
        <v>120</v>
      </c>
      <c r="W36" s="45">
        <v>15</v>
      </c>
      <c r="X36" s="43">
        <f>W36*2.5</f>
        <v>37.5</v>
      </c>
      <c r="Y36" s="45">
        <v>20</v>
      </c>
      <c r="Z36" s="43">
        <f>Y36*2.5</f>
        <v>50</v>
      </c>
      <c r="AA36" s="45">
        <v>2</v>
      </c>
      <c r="AB36" s="43">
        <v>5</v>
      </c>
      <c r="AC36" s="45">
        <v>5</v>
      </c>
      <c r="AD36" s="53">
        <f>AC36*2.5</f>
        <v>12.5</v>
      </c>
      <c r="AE36" s="6"/>
    </row>
    <row r="37" spans="1:31" x14ac:dyDescent="0.2">
      <c r="A37" s="54"/>
      <c r="B37" s="49" t="s">
        <v>142</v>
      </c>
      <c r="C37" s="50">
        <v>10</v>
      </c>
      <c r="D37" s="49" t="s">
        <v>6</v>
      </c>
      <c r="E37" s="51">
        <v>90</v>
      </c>
      <c r="F37" s="43">
        <f t="shared" si="0"/>
        <v>900</v>
      </c>
      <c r="G37" s="52">
        <v>2</v>
      </c>
      <c r="H37" s="43">
        <v>180</v>
      </c>
      <c r="I37" s="45">
        <v>2</v>
      </c>
      <c r="J37" s="43">
        <v>180</v>
      </c>
      <c r="K37" s="45">
        <v>2</v>
      </c>
      <c r="L37" s="43">
        <v>180</v>
      </c>
      <c r="M37" s="45">
        <v>4</v>
      </c>
      <c r="N37" s="43">
        <v>360</v>
      </c>
      <c r="O37" s="45">
        <v>0</v>
      </c>
      <c r="P37" s="43">
        <v>0</v>
      </c>
      <c r="Q37" s="45">
        <v>0</v>
      </c>
      <c r="R37" s="43">
        <v>0</v>
      </c>
      <c r="S37" s="45">
        <v>0</v>
      </c>
      <c r="T37" s="43">
        <v>0</v>
      </c>
      <c r="U37" s="45">
        <v>0</v>
      </c>
      <c r="V37" s="43">
        <v>0</v>
      </c>
      <c r="W37" s="45">
        <v>0</v>
      </c>
      <c r="X37" s="43">
        <v>0</v>
      </c>
      <c r="Y37" s="45">
        <v>0</v>
      </c>
      <c r="Z37" s="43">
        <v>0</v>
      </c>
      <c r="AA37" s="45">
        <v>0</v>
      </c>
      <c r="AB37" s="43">
        <v>0</v>
      </c>
      <c r="AC37" s="45">
        <v>0</v>
      </c>
      <c r="AD37" s="53">
        <f>AC37*80</f>
        <v>0</v>
      </c>
    </row>
    <row r="38" spans="1:31" x14ac:dyDescent="0.2">
      <c r="A38" s="48"/>
      <c r="B38" s="49" t="s">
        <v>141</v>
      </c>
      <c r="C38" s="50">
        <v>50</v>
      </c>
      <c r="D38" s="49" t="s">
        <v>6</v>
      </c>
      <c r="E38" s="51">
        <v>18</v>
      </c>
      <c r="F38" s="43">
        <f t="shared" si="0"/>
        <v>900</v>
      </c>
      <c r="G38" s="52">
        <v>20</v>
      </c>
      <c r="H38" s="43">
        <f>G38*18</f>
        <v>360</v>
      </c>
      <c r="I38" s="45">
        <v>15</v>
      </c>
      <c r="J38" s="43">
        <f>I38*18</f>
        <v>270</v>
      </c>
      <c r="K38" s="45">
        <v>6</v>
      </c>
      <c r="L38" s="43">
        <f>K38*18</f>
        <v>108</v>
      </c>
      <c r="M38" s="45">
        <v>5</v>
      </c>
      <c r="N38" s="43">
        <f>M38*18</f>
        <v>90</v>
      </c>
      <c r="O38" s="45">
        <v>4</v>
      </c>
      <c r="P38" s="43">
        <f>O38*18</f>
        <v>72</v>
      </c>
      <c r="Q38" s="45">
        <v>0</v>
      </c>
      <c r="R38" s="43">
        <v>0</v>
      </c>
      <c r="S38" s="45">
        <v>0</v>
      </c>
      <c r="T38" s="43">
        <v>0</v>
      </c>
      <c r="U38" s="45">
        <v>0</v>
      </c>
      <c r="V38" s="43">
        <v>0</v>
      </c>
      <c r="W38" s="45">
        <v>0</v>
      </c>
      <c r="X38" s="43">
        <v>0</v>
      </c>
      <c r="Y38" s="45">
        <v>0</v>
      </c>
      <c r="Z38" s="43">
        <v>0</v>
      </c>
      <c r="AA38" s="45">
        <v>0</v>
      </c>
      <c r="AB38" s="43">
        <v>0</v>
      </c>
      <c r="AC38" s="45">
        <v>0</v>
      </c>
      <c r="AD38" s="53">
        <f>AC38*18</f>
        <v>0</v>
      </c>
    </row>
    <row r="39" spans="1:31" ht="25.5" x14ac:dyDescent="0.2">
      <c r="A39" s="48"/>
      <c r="B39" s="49" t="s">
        <v>140</v>
      </c>
      <c r="C39" s="50">
        <f>G39+I39+K39+M39+O39+Q39+S39+U39+W39+Y39+AA39+AC39</f>
        <v>61</v>
      </c>
      <c r="D39" s="49" t="s">
        <v>139</v>
      </c>
      <c r="E39" s="51">
        <v>19</v>
      </c>
      <c r="F39" s="43">
        <f t="shared" si="0"/>
        <v>1159</v>
      </c>
      <c r="G39" s="52">
        <v>17</v>
      </c>
      <c r="H39" s="43">
        <f>G39*19</f>
        <v>323</v>
      </c>
      <c r="I39" s="45">
        <v>15</v>
      </c>
      <c r="J39" s="43">
        <f>I39*19</f>
        <v>285</v>
      </c>
      <c r="K39" s="45">
        <v>8</v>
      </c>
      <c r="L39" s="43">
        <f>K39*19</f>
        <v>152</v>
      </c>
      <c r="M39" s="45">
        <v>6</v>
      </c>
      <c r="N39" s="43">
        <f>M39*19</f>
        <v>114</v>
      </c>
      <c r="O39" s="45">
        <v>10</v>
      </c>
      <c r="P39" s="43">
        <f>O39*19</f>
        <v>190</v>
      </c>
      <c r="Q39" s="45">
        <v>5</v>
      </c>
      <c r="R39" s="43">
        <f>Q39*19</f>
        <v>95</v>
      </c>
      <c r="S39" s="45">
        <v>0</v>
      </c>
      <c r="T39" s="43">
        <f>S39*19</f>
        <v>0</v>
      </c>
      <c r="U39" s="45">
        <v>0</v>
      </c>
      <c r="V39" s="43">
        <f>U39*19</f>
        <v>0</v>
      </c>
      <c r="W39" s="45">
        <v>0</v>
      </c>
      <c r="X39" s="43">
        <v>0</v>
      </c>
      <c r="Y39" s="45">
        <v>0</v>
      </c>
      <c r="Z39" s="43">
        <f>Y39*19</f>
        <v>0</v>
      </c>
      <c r="AA39" s="45">
        <v>0</v>
      </c>
      <c r="AB39" s="43">
        <v>0</v>
      </c>
      <c r="AC39" s="45">
        <v>0</v>
      </c>
      <c r="AD39" s="53">
        <v>0</v>
      </c>
    </row>
    <row r="40" spans="1:31" x14ac:dyDescent="0.2">
      <c r="A40" s="48"/>
      <c r="B40" s="49" t="s">
        <v>138</v>
      </c>
      <c r="C40" s="50">
        <v>10</v>
      </c>
      <c r="D40" s="49" t="s">
        <v>6</v>
      </c>
      <c r="E40" s="51">
        <v>180</v>
      </c>
      <c r="F40" s="43">
        <f t="shared" si="0"/>
        <v>1800</v>
      </c>
      <c r="G40" s="52">
        <v>5</v>
      </c>
      <c r="H40" s="43">
        <v>900</v>
      </c>
      <c r="I40" s="45">
        <v>5</v>
      </c>
      <c r="J40" s="43">
        <v>900</v>
      </c>
      <c r="K40" s="45">
        <v>0</v>
      </c>
      <c r="L40" s="43">
        <v>0</v>
      </c>
      <c r="M40" s="45">
        <v>0</v>
      </c>
      <c r="N40" s="43">
        <f>M40*160</f>
        <v>0</v>
      </c>
      <c r="O40" s="45">
        <v>0</v>
      </c>
      <c r="P40" s="43">
        <v>0</v>
      </c>
      <c r="Q40" s="45">
        <v>0</v>
      </c>
      <c r="R40" s="43">
        <f>Q40*160</f>
        <v>0</v>
      </c>
      <c r="S40" s="45">
        <v>0</v>
      </c>
      <c r="T40" s="43">
        <f>S40*160</f>
        <v>0</v>
      </c>
      <c r="U40" s="45">
        <v>0</v>
      </c>
      <c r="V40" s="43">
        <f>U40*160</f>
        <v>0</v>
      </c>
      <c r="W40" s="45">
        <v>0</v>
      </c>
      <c r="X40" s="43">
        <f>W40*160</f>
        <v>0</v>
      </c>
      <c r="Y40" s="45">
        <v>0</v>
      </c>
      <c r="Z40" s="43">
        <f>Y40*160</f>
        <v>0</v>
      </c>
      <c r="AA40" s="45">
        <v>0</v>
      </c>
      <c r="AB40" s="43">
        <v>0</v>
      </c>
      <c r="AC40" s="45">
        <v>0</v>
      </c>
      <c r="AD40" s="53">
        <f>AC40*160</f>
        <v>0</v>
      </c>
    </row>
    <row r="41" spans="1:31" x14ac:dyDescent="0.2">
      <c r="A41" s="48"/>
      <c r="B41" s="49" t="s">
        <v>137</v>
      </c>
      <c r="C41" s="50">
        <v>15</v>
      </c>
      <c r="D41" s="49" t="s">
        <v>79</v>
      </c>
      <c r="E41" s="51">
        <v>25</v>
      </c>
      <c r="F41" s="43">
        <f t="shared" si="0"/>
        <v>375</v>
      </c>
      <c r="G41" s="52">
        <v>3</v>
      </c>
      <c r="H41" s="43">
        <f>G41*25</f>
        <v>75</v>
      </c>
      <c r="I41" s="45">
        <v>1</v>
      </c>
      <c r="J41" s="43">
        <f>I41*25</f>
        <v>25</v>
      </c>
      <c r="K41" s="45">
        <v>5</v>
      </c>
      <c r="L41" s="43">
        <f>K41*25</f>
        <v>125</v>
      </c>
      <c r="M41" s="45">
        <v>0</v>
      </c>
      <c r="N41" s="43">
        <f>M41*25</f>
        <v>0</v>
      </c>
      <c r="O41" s="45">
        <v>2</v>
      </c>
      <c r="P41" s="43">
        <f>O41*25</f>
        <v>50</v>
      </c>
      <c r="Q41" s="45">
        <v>0</v>
      </c>
      <c r="R41" s="43">
        <f>Q41*25</f>
        <v>0</v>
      </c>
      <c r="S41" s="45">
        <v>4</v>
      </c>
      <c r="T41" s="43">
        <f>S41*25</f>
        <v>100</v>
      </c>
      <c r="U41" s="45">
        <v>0</v>
      </c>
      <c r="V41" s="43">
        <f>U41*25</f>
        <v>0</v>
      </c>
      <c r="W41" s="45">
        <v>0</v>
      </c>
      <c r="X41" s="43">
        <f>W41*25</f>
        <v>0</v>
      </c>
      <c r="Y41" s="45">
        <v>0</v>
      </c>
      <c r="Z41" s="43">
        <f>Y41*25</f>
        <v>0</v>
      </c>
      <c r="AA41" s="45">
        <v>0</v>
      </c>
      <c r="AB41" s="43">
        <f>AA41*25</f>
        <v>0</v>
      </c>
      <c r="AC41" s="45">
        <v>0</v>
      </c>
      <c r="AD41" s="53">
        <f>AC41*25</f>
        <v>0</v>
      </c>
    </row>
    <row r="42" spans="1:31" x14ac:dyDescent="0.2">
      <c r="A42" s="48"/>
      <c r="B42" s="49" t="s">
        <v>136</v>
      </c>
      <c r="C42" s="50">
        <v>5</v>
      </c>
      <c r="D42" s="49" t="s">
        <v>6</v>
      </c>
      <c r="E42" s="51">
        <v>95</v>
      </c>
      <c r="F42" s="43">
        <f t="shared" si="0"/>
        <v>475</v>
      </c>
      <c r="G42" s="52">
        <v>5</v>
      </c>
      <c r="H42" s="43">
        <f>G42*95</f>
        <v>475</v>
      </c>
      <c r="I42" s="45">
        <v>0</v>
      </c>
      <c r="J42" s="43">
        <f>I42*95</f>
        <v>0</v>
      </c>
      <c r="K42" s="45">
        <v>0</v>
      </c>
      <c r="L42" s="43">
        <f>K42*95</f>
        <v>0</v>
      </c>
      <c r="M42" s="45">
        <v>0</v>
      </c>
      <c r="N42" s="43">
        <f>M42*95</f>
        <v>0</v>
      </c>
      <c r="O42" s="45">
        <v>0</v>
      </c>
      <c r="P42" s="43">
        <f>O42*95</f>
        <v>0</v>
      </c>
      <c r="Q42" s="45">
        <v>0</v>
      </c>
      <c r="R42" s="43">
        <f>Q42*95</f>
        <v>0</v>
      </c>
      <c r="S42" s="45">
        <v>0</v>
      </c>
      <c r="T42" s="43">
        <f>S42*95</f>
        <v>0</v>
      </c>
      <c r="U42" s="45">
        <v>0</v>
      </c>
      <c r="V42" s="43">
        <f>U42*95</f>
        <v>0</v>
      </c>
      <c r="W42" s="45">
        <v>0</v>
      </c>
      <c r="X42" s="43">
        <f>W42*95</f>
        <v>0</v>
      </c>
      <c r="Y42" s="45">
        <v>0</v>
      </c>
      <c r="Z42" s="43">
        <f>Y42*95</f>
        <v>0</v>
      </c>
      <c r="AA42" s="45">
        <v>0</v>
      </c>
      <c r="AB42" s="43">
        <f>AA42*95</f>
        <v>0</v>
      </c>
      <c r="AC42" s="45">
        <v>0</v>
      </c>
      <c r="AD42" s="53">
        <f>AC42*95</f>
        <v>0</v>
      </c>
    </row>
    <row r="43" spans="1:31" x14ac:dyDescent="0.2">
      <c r="A43" s="48"/>
      <c r="B43" s="49" t="s">
        <v>135</v>
      </c>
      <c r="C43" s="50">
        <f>G43+I43+K43+M43+O43+Q43+S43+U43+W43+Y43+AA43+AC43</f>
        <v>6</v>
      </c>
      <c r="D43" s="49" t="s">
        <v>6</v>
      </c>
      <c r="E43" s="51">
        <v>7</v>
      </c>
      <c r="F43" s="43">
        <f t="shared" si="0"/>
        <v>42</v>
      </c>
      <c r="G43" s="52">
        <v>2</v>
      </c>
      <c r="H43" s="43">
        <f>G43*7</f>
        <v>14</v>
      </c>
      <c r="I43" s="45">
        <v>1</v>
      </c>
      <c r="J43" s="43">
        <f>I43*7</f>
        <v>7</v>
      </c>
      <c r="K43" s="45">
        <v>2</v>
      </c>
      <c r="L43" s="43">
        <f>K43*7</f>
        <v>14</v>
      </c>
      <c r="M43" s="45">
        <v>1</v>
      </c>
      <c r="N43" s="43">
        <f>M43*7</f>
        <v>7</v>
      </c>
      <c r="O43" s="45">
        <v>0</v>
      </c>
      <c r="P43" s="43">
        <f>O43*7</f>
        <v>0</v>
      </c>
      <c r="Q43" s="45">
        <v>0</v>
      </c>
      <c r="R43" s="43">
        <f>Q43*7</f>
        <v>0</v>
      </c>
      <c r="S43" s="45">
        <v>0</v>
      </c>
      <c r="T43" s="43">
        <f>S43*7</f>
        <v>0</v>
      </c>
      <c r="U43" s="45">
        <v>0</v>
      </c>
      <c r="V43" s="43">
        <f>U43*7</f>
        <v>0</v>
      </c>
      <c r="W43" s="45">
        <v>0</v>
      </c>
      <c r="X43" s="43">
        <f>W43*7</f>
        <v>0</v>
      </c>
      <c r="Y43" s="45">
        <v>0</v>
      </c>
      <c r="Z43" s="43">
        <f>Y43*7</f>
        <v>0</v>
      </c>
      <c r="AA43" s="45">
        <v>0</v>
      </c>
      <c r="AB43" s="43">
        <f>AA43*7</f>
        <v>0</v>
      </c>
      <c r="AC43" s="45">
        <v>0</v>
      </c>
      <c r="AD43" s="53">
        <f>AC43*7</f>
        <v>0</v>
      </c>
    </row>
    <row r="44" spans="1:31" ht="25.5" x14ac:dyDescent="0.2">
      <c r="A44" s="48"/>
      <c r="B44" s="49" t="s">
        <v>134</v>
      </c>
      <c r="C44" s="50">
        <v>5</v>
      </c>
      <c r="D44" s="49" t="s">
        <v>6</v>
      </c>
      <c r="E44" s="51">
        <v>60</v>
      </c>
      <c r="F44" s="43">
        <f t="shared" si="0"/>
        <v>300</v>
      </c>
      <c r="G44" s="52">
        <v>5</v>
      </c>
      <c r="H44" s="43">
        <f>G44*60</f>
        <v>300</v>
      </c>
      <c r="I44" s="45">
        <v>0</v>
      </c>
      <c r="J44" s="43">
        <f>I44*60</f>
        <v>0</v>
      </c>
      <c r="K44" s="45">
        <v>0</v>
      </c>
      <c r="L44" s="43">
        <v>0</v>
      </c>
      <c r="M44" s="45">
        <v>0</v>
      </c>
      <c r="N44" s="43">
        <f>M44*60</f>
        <v>0</v>
      </c>
      <c r="O44" s="45">
        <v>0</v>
      </c>
      <c r="P44" s="43">
        <f>O44*60</f>
        <v>0</v>
      </c>
      <c r="Q44" s="45">
        <v>0</v>
      </c>
      <c r="R44" s="43">
        <f>Q44*60</f>
        <v>0</v>
      </c>
      <c r="S44" s="45">
        <v>0</v>
      </c>
      <c r="T44" s="43">
        <f>S44*60</f>
        <v>0</v>
      </c>
      <c r="U44" s="45">
        <v>0</v>
      </c>
      <c r="V44" s="43">
        <f>U44*60</f>
        <v>0</v>
      </c>
      <c r="W44" s="45">
        <v>0</v>
      </c>
      <c r="X44" s="43">
        <f>W44*60</f>
        <v>0</v>
      </c>
      <c r="Y44" s="45">
        <v>0</v>
      </c>
      <c r="Z44" s="43">
        <f>Y44*60</f>
        <v>0</v>
      </c>
      <c r="AA44" s="45">
        <v>0</v>
      </c>
      <c r="AB44" s="43">
        <f>AA44*60</f>
        <v>0</v>
      </c>
      <c r="AC44" s="45">
        <v>0</v>
      </c>
      <c r="AD44" s="53">
        <f>AC44*60</f>
        <v>0</v>
      </c>
    </row>
    <row r="45" spans="1:31" ht="25.5" x14ac:dyDescent="0.2">
      <c r="A45" s="48"/>
      <c r="B45" s="49" t="s">
        <v>133</v>
      </c>
      <c r="C45" s="50">
        <v>10</v>
      </c>
      <c r="D45" s="49" t="s">
        <v>6</v>
      </c>
      <c r="E45" s="51">
        <v>44.5</v>
      </c>
      <c r="F45" s="43">
        <f t="shared" si="0"/>
        <v>445</v>
      </c>
      <c r="G45" s="52">
        <v>10</v>
      </c>
      <c r="H45" s="43">
        <v>445</v>
      </c>
      <c r="I45" s="45">
        <v>0</v>
      </c>
      <c r="J45" s="43">
        <v>0</v>
      </c>
      <c r="K45" s="45">
        <v>0</v>
      </c>
      <c r="L45" s="43">
        <v>0</v>
      </c>
      <c r="M45" s="45">
        <v>0</v>
      </c>
      <c r="N45" s="43">
        <v>0</v>
      </c>
      <c r="O45" s="45">
        <v>0</v>
      </c>
      <c r="P45" s="43">
        <v>0</v>
      </c>
      <c r="Q45" s="45">
        <v>0</v>
      </c>
      <c r="R45" s="43">
        <v>0</v>
      </c>
      <c r="S45" s="45">
        <v>0</v>
      </c>
      <c r="T45" s="43">
        <f>S45*57</f>
        <v>0</v>
      </c>
      <c r="U45" s="45">
        <v>0</v>
      </c>
      <c r="V45" s="43">
        <f>U45*57</f>
        <v>0</v>
      </c>
      <c r="W45" s="45">
        <v>0</v>
      </c>
      <c r="X45" s="43">
        <f>W45*57</f>
        <v>0</v>
      </c>
      <c r="Y45" s="45">
        <v>0</v>
      </c>
      <c r="Z45" s="43">
        <f>Y45*57</f>
        <v>0</v>
      </c>
      <c r="AA45" s="45">
        <v>0</v>
      </c>
      <c r="AB45" s="43">
        <f>AA45*57</f>
        <v>0</v>
      </c>
      <c r="AC45" s="45">
        <v>0</v>
      </c>
      <c r="AD45" s="53">
        <f>AC45*57</f>
        <v>0</v>
      </c>
    </row>
    <row r="46" spans="1:31" ht="15" customHeight="1" x14ac:dyDescent="0.2">
      <c r="A46" s="38">
        <v>21106</v>
      </c>
      <c r="B46" s="39" t="s">
        <v>186</v>
      </c>
      <c r="C46" s="55">
        <v>989</v>
      </c>
      <c r="D46" s="39" t="s">
        <v>38</v>
      </c>
      <c r="E46" s="56"/>
      <c r="F46" s="57">
        <v>75000</v>
      </c>
      <c r="G46" s="58"/>
      <c r="H46" s="57"/>
      <c r="I46" s="59"/>
      <c r="J46" s="57"/>
      <c r="K46" s="59"/>
      <c r="L46" s="57"/>
      <c r="M46" s="59"/>
      <c r="N46" s="57"/>
      <c r="O46" s="59"/>
      <c r="P46" s="57"/>
      <c r="Q46" s="59"/>
      <c r="R46" s="57"/>
      <c r="S46" s="59"/>
      <c r="T46" s="57"/>
      <c r="U46" s="59"/>
      <c r="V46" s="57"/>
      <c r="W46" s="59"/>
      <c r="X46" s="57"/>
      <c r="Y46" s="59"/>
      <c r="Z46" s="57"/>
      <c r="AA46" s="59"/>
      <c r="AB46" s="57"/>
      <c r="AC46" s="59"/>
      <c r="AD46" s="60"/>
    </row>
    <row r="47" spans="1:31" x14ac:dyDescent="0.2">
      <c r="A47" s="48"/>
      <c r="B47" s="49" t="s">
        <v>132</v>
      </c>
      <c r="C47" s="50">
        <v>760</v>
      </c>
      <c r="D47" s="49" t="s">
        <v>79</v>
      </c>
      <c r="E47" s="51">
        <v>65</v>
      </c>
      <c r="F47" s="43">
        <f>C47*E47</f>
        <v>49400</v>
      </c>
      <c r="G47" s="52">
        <v>50</v>
      </c>
      <c r="H47" s="43">
        <v>3250</v>
      </c>
      <c r="I47" s="45">
        <v>50</v>
      </c>
      <c r="J47" s="43">
        <v>3250</v>
      </c>
      <c r="K47" s="45">
        <v>50</v>
      </c>
      <c r="L47" s="43">
        <v>3250</v>
      </c>
      <c r="M47" s="45">
        <v>50</v>
      </c>
      <c r="N47" s="43">
        <v>3250</v>
      </c>
      <c r="O47" s="45">
        <v>50</v>
      </c>
      <c r="P47" s="43">
        <v>3250</v>
      </c>
      <c r="Q47" s="45">
        <v>50</v>
      </c>
      <c r="R47" s="43">
        <v>3250</v>
      </c>
      <c r="S47" s="45">
        <v>50</v>
      </c>
      <c r="T47" s="43">
        <v>3250</v>
      </c>
      <c r="U47" s="45">
        <v>50</v>
      </c>
      <c r="V47" s="43">
        <v>3250</v>
      </c>
      <c r="W47" s="45">
        <v>50</v>
      </c>
      <c r="X47" s="43">
        <v>3250</v>
      </c>
      <c r="Y47" s="45">
        <v>50</v>
      </c>
      <c r="Z47" s="43">
        <v>3250</v>
      </c>
      <c r="AA47" s="45">
        <v>50</v>
      </c>
      <c r="AB47" s="43">
        <v>3250</v>
      </c>
      <c r="AC47" s="45">
        <v>210</v>
      </c>
      <c r="AD47" s="53">
        <v>13650</v>
      </c>
    </row>
    <row r="48" spans="1:31" x14ac:dyDescent="0.2">
      <c r="A48" s="48"/>
      <c r="B48" s="49" t="s">
        <v>131</v>
      </c>
      <c r="C48" s="50">
        <v>180</v>
      </c>
      <c r="D48" s="49" t="s">
        <v>79</v>
      </c>
      <c r="E48" s="51">
        <v>125.7</v>
      </c>
      <c r="F48" s="43">
        <f>C48*E48</f>
        <v>22626</v>
      </c>
      <c r="G48" s="52">
        <v>20</v>
      </c>
      <c r="H48" s="43">
        <v>2514</v>
      </c>
      <c r="I48" s="45">
        <v>20</v>
      </c>
      <c r="J48" s="43">
        <v>2514</v>
      </c>
      <c r="K48" s="45">
        <v>20</v>
      </c>
      <c r="L48" s="43">
        <v>2514</v>
      </c>
      <c r="M48" s="45">
        <v>20</v>
      </c>
      <c r="N48" s="43">
        <v>2514</v>
      </c>
      <c r="O48" s="45">
        <v>20</v>
      </c>
      <c r="P48" s="43">
        <v>2514</v>
      </c>
      <c r="Q48" s="45">
        <v>20</v>
      </c>
      <c r="R48" s="43">
        <v>2514</v>
      </c>
      <c r="S48" s="45">
        <v>20</v>
      </c>
      <c r="T48" s="43">
        <v>2514</v>
      </c>
      <c r="U48" s="45">
        <v>20</v>
      </c>
      <c r="V48" s="43">
        <v>2514</v>
      </c>
      <c r="W48" s="45">
        <v>20</v>
      </c>
      <c r="X48" s="43">
        <v>2514</v>
      </c>
      <c r="Y48" s="45">
        <v>0</v>
      </c>
      <c r="Z48" s="43">
        <v>0</v>
      </c>
      <c r="AA48" s="45">
        <v>0</v>
      </c>
      <c r="AB48" s="43">
        <v>0</v>
      </c>
      <c r="AC48" s="45">
        <v>0</v>
      </c>
      <c r="AD48" s="53">
        <v>0</v>
      </c>
    </row>
    <row r="49" spans="1:30" x14ac:dyDescent="0.2">
      <c r="A49" s="48"/>
      <c r="B49" s="49" t="s">
        <v>130</v>
      </c>
      <c r="C49" s="50">
        <v>29</v>
      </c>
      <c r="D49" s="49" t="s">
        <v>79</v>
      </c>
      <c r="E49" s="51">
        <v>75</v>
      </c>
      <c r="F49" s="43">
        <f t="shared" ref="F49:F52" si="1">C49*E49</f>
        <v>2175</v>
      </c>
      <c r="G49" s="52">
        <v>10</v>
      </c>
      <c r="H49" s="43">
        <f>G49*75</f>
        <v>750</v>
      </c>
      <c r="I49" s="45">
        <v>10</v>
      </c>
      <c r="J49" s="43">
        <v>750</v>
      </c>
      <c r="K49" s="45">
        <v>4</v>
      </c>
      <c r="L49" s="43">
        <f>K49*75</f>
        <v>300</v>
      </c>
      <c r="M49" s="45">
        <v>4</v>
      </c>
      <c r="N49" s="43">
        <f>M49*75</f>
        <v>300</v>
      </c>
      <c r="O49" s="45">
        <v>1</v>
      </c>
      <c r="P49" s="43">
        <f>O49*75</f>
        <v>75</v>
      </c>
      <c r="Q49" s="45">
        <v>0</v>
      </c>
      <c r="R49" s="43">
        <f>Q49*75</f>
        <v>0</v>
      </c>
      <c r="S49" s="45">
        <v>0</v>
      </c>
      <c r="T49" s="43">
        <f>S49*75</f>
        <v>0</v>
      </c>
      <c r="U49" s="45">
        <v>0</v>
      </c>
      <c r="V49" s="43">
        <f>U49*75</f>
        <v>0</v>
      </c>
      <c r="W49" s="45">
        <v>0</v>
      </c>
      <c r="X49" s="43">
        <f>W49*75</f>
        <v>0</v>
      </c>
      <c r="Y49" s="45">
        <v>0</v>
      </c>
      <c r="Z49" s="43">
        <f>Y49*75</f>
        <v>0</v>
      </c>
      <c r="AA49" s="45">
        <v>0</v>
      </c>
      <c r="AB49" s="43">
        <f>AA49*75</f>
        <v>0</v>
      </c>
      <c r="AC49" s="45">
        <v>0</v>
      </c>
      <c r="AD49" s="53">
        <f>AC49*75</f>
        <v>0</v>
      </c>
    </row>
    <row r="50" spans="1:30" x14ac:dyDescent="0.2">
      <c r="A50" s="38"/>
      <c r="B50" s="49" t="s">
        <v>129</v>
      </c>
      <c r="C50" s="50">
        <v>20</v>
      </c>
      <c r="D50" s="49" t="s">
        <v>6</v>
      </c>
      <c r="E50" s="51">
        <v>40</v>
      </c>
      <c r="F50" s="43">
        <f t="shared" si="1"/>
        <v>800</v>
      </c>
      <c r="G50" s="52">
        <v>5</v>
      </c>
      <c r="H50" s="43">
        <v>200</v>
      </c>
      <c r="I50" s="45">
        <v>5</v>
      </c>
      <c r="J50" s="43">
        <v>200</v>
      </c>
      <c r="K50" s="45">
        <v>5</v>
      </c>
      <c r="L50" s="43">
        <v>200</v>
      </c>
      <c r="M50" s="45">
        <v>5</v>
      </c>
      <c r="N50" s="43">
        <v>200</v>
      </c>
      <c r="O50" s="45">
        <v>0</v>
      </c>
      <c r="P50" s="43">
        <f>O50*15</f>
        <v>0</v>
      </c>
      <c r="Q50" s="45">
        <v>0</v>
      </c>
      <c r="R50" s="43">
        <f>Q50*15</f>
        <v>0</v>
      </c>
      <c r="S50" s="45">
        <v>0</v>
      </c>
      <c r="T50" s="43">
        <f>S50*15</f>
        <v>0</v>
      </c>
      <c r="U50" s="45">
        <v>0</v>
      </c>
      <c r="V50" s="43">
        <f>U50*15</f>
        <v>0</v>
      </c>
      <c r="W50" s="45">
        <v>0</v>
      </c>
      <c r="X50" s="43">
        <f>W50*15</f>
        <v>0</v>
      </c>
      <c r="Y50" s="45">
        <v>0</v>
      </c>
      <c r="Z50" s="43">
        <f>Y50*15</f>
        <v>0</v>
      </c>
      <c r="AA50" s="45">
        <v>0</v>
      </c>
      <c r="AB50" s="43">
        <f>AA50*15</f>
        <v>0</v>
      </c>
      <c r="AC50" s="45">
        <v>0</v>
      </c>
      <c r="AD50" s="53">
        <f>AC50*15</f>
        <v>0</v>
      </c>
    </row>
    <row r="51" spans="1:30" ht="18" customHeight="1" x14ac:dyDescent="0.2">
      <c r="A51" s="38">
        <v>21107</v>
      </c>
      <c r="B51" s="39" t="s">
        <v>205</v>
      </c>
      <c r="C51" s="55">
        <v>1</v>
      </c>
      <c r="D51" s="39" t="s">
        <v>38</v>
      </c>
      <c r="E51" s="56"/>
      <c r="F51" s="57">
        <v>2000</v>
      </c>
      <c r="G51" s="45"/>
      <c r="H51" s="43"/>
      <c r="I51" s="45"/>
      <c r="J51" s="43"/>
      <c r="K51" s="45"/>
      <c r="L51" s="43"/>
      <c r="M51" s="45"/>
      <c r="N51" s="43"/>
      <c r="O51" s="45"/>
      <c r="P51" s="43"/>
      <c r="Q51" s="45"/>
      <c r="R51" s="43"/>
      <c r="S51" s="45"/>
      <c r="T51" s="43"/>
      <c r="U51" s="45"/>
      <c r="V51" s="43"/>
      <c r="W51" s="45"/>
      <c r="X51" s="43"/>
      <c r="Y51" s="45"/>
      <c r="Z51" s="43"/>
      <c r="AA51" s="45"/>
      <c r="AB51" s="43"/>
      <c r="AC51" s="45"/>
      <c r="AD51" s="53"/>
    </row>
    <row r="52" spans="1:30" ht="38.25" x14ac:dyDescent="0.2">
      <c r="A52" s="38"/>
      <c r="B52" s="49" t="s">
        <v>204</v>
      </c>
      <c r="C52" s="50">
        <v>1</v>
      </c>
      <c r="D52" s="49" t="s">
        <v>41</v>
      </c>
      <c r="E52" s="51">
        <v>2000</v>
      </c>
      <c r="F52" s="43">
        <f t="shared" si="1"/>
        <v>2000</v>
      </c>
      <c r="G52" s="45">
        <v>0</v>
      </c>
      <c r="H52" s="43">
        <v>0</v>
      </c>
      <c r="I52" s="45">
        <v>1</v>
      </c>
      <c r="J52" s="43">
        <v>2000</v>
      </c>
      <c r="K52" s="45">
        <v>0</v>
      </c>
      <c r="L52" s="43">
        <v>0</v>
      </c>
      <c r="M52" s="45">
        <v>0</v>
      </c>
      <c r="N52" s="43">
        <v>0</v>
      </c>
      <c r="O52" s="45">
        <v>0</v>
      </c>
      <c r="P52" s="43">
        <v>0</v>
      </c>
      <c r="Q52" s="45">
        <v>0</v>
      </c>
      <c r="R52" s="43">
        <v>0</v>
      </c>
      <c r="S52" s="45">
        <v>0</v>
      </c>
      <c r="T52" s="43">
        <v>0</v>
      </c>
      <c r="U52" s="45">
        <v>0</v>
      </c>
      <c r="V52" s="43">
        <v>0</v>
      </c>
      <c r="W52" s="45">
        <v>0</v>
      </c>
      <c r="X52" s="43">
        <v>0</v>
      </c>
      <c r="Y52" s="45">
        <v>0</v>
      </c>
      <c r="Z52" s="43">
        <v>0</v>
      </c>
      <c r="AA52" s="45">
        <v>0</v>
      </c>
      <c r="AB52" s="43">
        <v>0</v>
      </c>
      <c r="AC52" s="45">
        <v>0</v>
      </c>
      <c r="AD52" s="53">
        <v>0</v>
      </c>
    </row>
    <row r="53" spans="1:30" ht="63.75" x14ac:dyDescent="0.2">
      <c r="A53" s="28">
        <v>214</v>
      </c>
      <c r="B53" s="29" t="s">
        <v>102</v>
      </c>
      <c r="C53" s="61">
        <v>293</v>
      </c>
      <c r="D53" s="29" t="s">
        <v>10</v>
      </c>
      <c r="E53" s="29"/>
      <c r="F53" s="31">
        <v>74500</v>
      </c>
      <c r="G53" s="32"/>
      <c r="H53" s="33"/>
      <c r="I53" s="35"/>
      <c r="J53" s="33"/>
      <c r="K53" s="35"/>
      <c r="L53" s="33"/>
      <c r="M53" s="35"/>
      <c r="N53" s="33"/>
      <c r="O53" s="35"/>
      <c r="P53" s="33"/>
      <c r="Q53" s="35"/>
      <c r="R53" s="33"/>
      <c r="S53" s="35"/>
      <c r="T53" s="36"/>
      <c r="U53" s="35"/>
      <c r="V53" s="36"/>
      <c r="W53" s="35"/>
      <c r="X53" s="36"/>
      <c r="Y53" s="35"/>
      <c r="Z53" s="36"/>
      <c r="AA53" s="35"/>
      <c r="AB53" s="33"/>
      <c r="AC53" s="36"/>
      <c r="AD53" s="37"/>
    </row>
    <row r="54" spans="1:30" ht="25.5" x14ac:dyDescent="0.2">
      <c r="A54" s="38">
        <v>21401</v>
      </c>
      <c r="B54" s="39" t="s">
        <v>101</v>
      </c>
      <c r="C54" s="62">
        <v>293</v>
      </c>
      <c r="D54" s="39" t="s">
        <v>0</v>
      </c>
      <c r="E54" s="39"/>
      <c r="F54" s="57">
        <v>74500</v>
      </c>
      <c r="G54" s="63"/>
      <c r="H54" s="43"/>
      <c r="I54" s="45"/>
      <c r="J54" s="43"/>
      <c r="K54" s="45"/>
      <c r="L54" s="43"/>
      <c r="M54" s="45"/>
      <c r="N54" s="43"/>
      <c r="O54" s="45"/>
      <c r="P54" s="43"/>
      <c r="Q54" s="45"/>
      <c r="R54" s="43"/>
      <c r="S54" s="45"/>
      <c r="T54" s="46"/>
      <c r="U54" s="45"/>
      <c r="V54" s="46"/>
      <c r="W54" s="45"/>
      <c r="X54" s="46"/>
      <c r="Y54" s="45"/>
      <c r="Z54" s="46"/>
      <c r="AA54" s="45"/>
      <c r="AB54" s="43"/>
      <c r="AC54" s="46"/>
      <c r="AD54" s="47"/>
    </row>
    <row r="55" spans="1:30" x14ac:dyDescent="0.2">
      <c r="A55" s="48"/>
      <c r="B55" s="49" t="s">
        <v>100</v>
      </c>
      <c r="C55" s="50">
        <v>10</v>
      </c>
      <c r="D55" s="49" t="s">
        <v>6</v>
      </c>
      <c r="E55" s="51">
        <v>219</v>
      </c>
      <c r="F55" s="43">
        <f>C55*E55</f>
        <v>2190</v>
      </c>
      <c r="G55" s="52">
        <v>10</v>
      </c>
      <c r="H55" s="43">
        <v>2190</v>
      </c>
      <c r="I55" s="45">
        <v>0</v>
      </c>
      <c r="J55" s="43">
        <f>I55*198</f>
        <v>0</v>
      </c>
      <c r="K55" s="45">
        <v>0</v>
      </c>
      <c r="L55" s="43">
        <f>K55*198</f>
        <v>0</v>
      </c>
      <c r="M55" s="45">
        <v>0</v>
      </c>
      <c r="N55" s="43">
        <f>M55*198</f>
        <v>0</v>
      </c>
      <c r="O55" s="45">
        <v>0</v>
      </c>
      <c r="P55" s="43">
        <f>O55*198</f>
        <v>0</v>
      </c>
      <c r="Q55" s="45">
        <v>0</v>
      </c>
      <c r="R55" s="43">
        <f>Q55*198</f>
        <v>0</v>
      </c>
      <c r="S55" s="45">
        <v>0</v>
      </c>
      <c r="T55" s="43">
        <f>S55*198</f>
        <v>0</v>
      </c>
      <c r="U55" s="45">
        <v>0</v>
      </c>
      <c r="V55" s="43">
        <f>U55*198</f>
        <v>0</v>
      </c>
      <c r="W55" s="45">
        <v>0</v>
      </c>
      <c r="X55" s="43">
        <f>W55*198</f>
        <v>0</v>
      </c>
      <c r="Y55" s="45">
        <v>0</v>
      </c>
      <c r="Z55" s="43">
        <f>Y55*198</f>
        <v>0</v>
      </c>
      <c r="AA55" s="45">
        <v>0</v>
      </c>
      <c r="AB55" s="43">
        <f>AA55*198</f>
        <v>0</v>
      </c>
      <c r="AC55" s="45">
        <v>0</v>
      </c>
      <c r="AD55" s="53">
        <f>AC55*198</f>
        <v>0</v>
      </c>
    </row>
    <row r="56" spans="1:30" ht="25.5" x14ac:dyDescent="0.2">
      <c r="A56" s="48"/>
      <c r="B56" s="49" t="s">
        <v>99</v>
      </c>
      <c r="C56" s="50">
        <v>106</v>
      </c>
      <c r="D56" s="49" t="s">
        <v>6</v>
      </c>
      <c r="E56" s="51">
        <v>409.72</v>
      </c>
      <c r="F56" s="43">
        <v>43430.32</v>
      </c>
      <c r="G56" s="52">
        <v>20</v>
      </c>
      <c r="H56" s="43">
        <v>8194.4</v>
      </c>
      <c r="I56" s="45">
        <v>0</v>
      </c>
      <c r="J56" s="43">
        <v>0</v>
      </c>
      <c r="K56" s="45">
        <v>20</v>
      </c>
      <c r="L56" s="43">
        <v>8194.4</v>
      </c>
      <c r="M56" s="45">
        <v>20</v>
      </c>
      <c r="N56" s="43">
        <v>8194.4</v>
      </c>
      <c r="O56" s="45">
        <v>0</v>
      </c>
      <c r="P56" s="43">
        <v>0</v>
      </c>
      <c r="Q56" s="45">
        <v>0</v>
      </c>
      <c r="R56" s="43">
        <v>0</v>
      </c>
      <c r="S56" s="45">
        <v>20</v>
      </c>
      <c r="T56" s="43">
        <v>8194.4</v>
      </c>
      <c r="U56" s="45">
        <v>0</v>
      </c>
      <c r="V56" s="43">
        <v>0</v>
      </c>
      <c r="W56" s="45">
        <v>0</v>
      </c>
      <c r="X56" s="43">
        <v>0</v>
      </c>
      <c r="Y56" s="45">
        <v>0</v>
      </c>
      <c r="Z56" s="43">
        <v>0</v>
      </c>
      <c r="AA56" s="45">
        <v>20</v>
      </c>
      <c r="AB56" s="43">
        <v>8194.4</v>
      </c>
      <c r="AC56" s="45">
        <v>6</v>
      </c>
      <c r="AD56" s="53">
        <v>2458.3200000000002</v>
      </c>
    </row>
    <row r="57" spans="1:30" x14ac:dyDescent="0.2">
      <c r="A57" s="48"/>
      <c r="B57" s="49" t="s">
        <v>98</v>
      </c>
      <c r="C57" s="50">
        <v>54</v>
      </c>
      <c r="D57" s="49" t="s">
        <v>96</v>
      </c>
      <c r="E57" s="51">
        <v>11</v>
      </c>
      <c r="F57" s="43">
        <f t="shared" ref="F57:F63" si="2">C57*E57</f>
        <v>594</v>
      </c>
      <c r="G57" s="52">
        <v>10</v>
      </c>
      <c r="H57" s="43">
        <f>G57*11</f>
        <v>110</v>
      </c>
      <c r="I57" s="45">
        <v>10</v>
      </c>
      <c r="J57" s="43">
        <f>I57*11</f>
        <v>110</v>
      </c>
      <c r="K57" s="45">
        <v>10</v>
      </c>
      <c r="L57" s="43">
        <f>K57*11</f>
        <v>110</v>
      </c>
      <c r="M57" s="45">
        <v>10</v>
      </c>
      <c r="N57" s="43">
        <f>M57*11</f>
        <v>110</v>
      </c>
      <c r="O57" s="45">
        <v>10</v>
      </c>
      <c r="P57" s="43">
        <f>O57*11</f>
        <v>110</v>
      </c>
      <c r="Q57" s="45">
        <v>4</v>
      </c>
      <c r="R57" s="43">
        <f>Q57*11</f>
        <v>44</v>
      </c>
      <c r="S57" s="45">
        <v>0</v>
      </c>
      <c r="T57" s="43">
        <v>0</v>
      </c>
      <c r="U57" s="45">
        <v>0</v>
      </c>
      <c r="V57" s="43">
        <f>U57*11</f>
        <v>0</v>
      </c>
      <c r="W57" s="45">
        <v>0</v>
      </c>
      <c r="X57" s="43">
        <v>0</v>
      </c>
      <c r="Y57" s="45">
        <v>0</v>
      </c>
      <c r="Z57" s="43">
        <v>0</v>
      </c>
      <c r="AA57" s="45">
        <v>0</v>
      </c>
      <c r="AB57" s="43">
        <v>0</v>
      </c>
      <c r="AC57" s="64">
        <v>0</v>
      </c>
      <c r="AD57" s="53">
        <f>AC57*11</f>
        <v>0</v>
      </c>
    </row>
    <row r="58" spans="1:30" x14ac:dyDescent="0.2">
      <c r="A58" s="48"/>
      <c r="B58" s="49" t="s">
        <v>97</v>
      </c>
      <c r="C58" s="50">
        <v>36</v>
      </c>
      <c r="D58" s="49" t="s">
        <v>96</v>
      </c>
      <c r="E58" s="51">
        <v>10</v>
      </c>
      <c r="F58" s="43">
        <f t="shared" si="2"/>
        <v>360</v>
      </c>
      <c r="G58" s="52">
        <v>10</v>
      </c>
      <c r="H58" s="43">
        <f>G58*10</f>
        <v>100</v>
      </c>
      <c r="I58" s="45">
        <v>10</v>
      </c>
      <c r="J58" s="43">
        <f>I58*10</f>
        <v>100</v>
      </c>
      <c r="K58" s="45">
        <v>10</v>
      </c>
      <c r="L58" s="43">
        <f>K58*10</f>
        <v>100</v>
      </c>
      <c r="M58" s="45">
        <v>6</v>
      </c>
      <c r="N58" s="43">
        <f>M58*10</f>
        <v>60</v>
      </c>
      <c r="O58" s="45">
        <v>0</v>
      </c>
      <c r="P58" s="43">
        <v>0</v>
      </c>
      <c r="Q58" s="45">
        <v>0</v>
      </c>
      <c r="R58" s="43">
        <v>0</v>
      </c>
      <c r="S58" s="45">
        <v>0</v>
      </c>
      <c r="T58" s="43">
        <v>0</v>
      </c>
      <c r="U58" s="45">
        <v>0</v>
      </c>
      <c r="V58" s="43">
        <v>0</v>
      </c>
      <c r="W58" s="45">
        <v>0</v>
      </c>
      <c r="X58" s="43">
        <v>0</v>
      </c>
      <c r="Y58" s="45">
        <v>0</v>
      </c>
      <c r="Z58" s="43">
        <v>0</v>
      </c>
      <c r="AA58" s="45">
        <v>0</v>
      </c>
      <c r="AB58" s="43">
        <v>0</v>
      </c>
      <c r="AC58" s="45">
        <v>0</v>
      </c>
      <c r="AD58" s="53">
        <v>0</v>
      </c>
    </row>
    <row r="59" spans="1:30" x14ac:dyDescent="0.2">
      <c r="A59" s="48"/>
      <c r="B59" s="49" t="s">
        <v>95</v>
      </c>
      <c r="C59" s="50">
        <v>15</v>
      </c>
      <c r="D59" s="49" t="s">
        <v>6</v>
      </c>
      <c r="E59" s="51">
        <v>115</v>
      </c>
      <c r="F59" s="43">
        <f t="shared" si="2"/>
        <v>1725</v>
      </c>
      <c r="G59" s="52">
        <v>10</v>
      </c>
      <c r="H59" s="43">
        <f>G59*115</f>
        <v>1150</v>
      </c>
      <c r="I59" s="45">
        <v>5</v>
      </c>
      <c r="J59" s="43">
        <f>I59*115</f>
        <v>575</v>
      </c>
      <c r="K59" s="45">
        <v>0</v>
      </c>
      <c r="L59" s="43">
        <v>0</v>
      </c>
      <c r="M59" s="45">
        <v>0</v>
      </c>
      <c r="N59" s="43">
        <v>0</v>
      </c>
      <c r="O59" s="45">
        <v>0</v>
      </c>
      <c r="P59" s="43">
        <v>0</v>
      </c>
      <c r="Q59" s="45">
        <v>0</v>
      </c>
      <c r="R59" s="43">
        <f>Q59*115</f>
        <v>0</v>
      </c>
      <c r="S59" s="45">
        <v>0</v>
      </c>
      <c r="T59" s="43">
        <v>0</v>
      </c>
      <c r="U59" s="45">
        <v>0</v>
      </c>
      <c r="V59" s="43">
        <v>0</v>
      </c>
      <c r="W59" s="45">
        <v>0</v>
      </c>
      <c r="X59" s="43">
        <v>0</v>
      </c>
      <c r="Y59" s="45">
        <v>0</v>
      </c>
      <c r="Z59" s="43">
        <v>0</v>
      </c>
      <c r="AA59" s="45">
        <v>0</v>
      </c>
      <c r="AB59" s="43">
        <v>0</v>
      </c>
      <c r="AC59" s="45">
        <v>0</v>
      </c>
      <c r="AD59" s="53">
        <v>0</v>
      </c>
    </row>
    <row r="60" spans="1:30" x14ac:dyDescent="0.2">
      <c r="A60" s="48"/>
      <c r="B60" s="49" t="s">
        <v>94</v>
      </c>
      <c r="C60" s="50">
        <v>45</v>
      </c>
      <c r="D60" s="49" t="s">
        <v>6</v>
      </c>
      <c r="E60" s="51">
        <v>150</v>
      </c>
      <c r="F60" s="43">
        <f t="shared" si="2"/>
        <v>6750</v>
      </c>
      <c r="G60" s="52">
        <v>5</v>
      </c>
      <c r="H60" s="43">
        <v>750</v>
      </c>
      <c r="I60" s="45">
        <v>5</v>
      </c>
      <c r="J60" s="43">
        <v>750</v>
      </c>
      <c r="K60" s="45">
        <v>5</v>
      </c>
      <c r="L60" s="43">
        <f>K60*150</f>
        <v>750</v>
      </c>
      <c r="M60" s="45">
        <v>5</v>
      </c>
      <c r="N60" s="43">
        <f>M60*150</f>
        <v>750</v>
      </c>
      <c r="O60" s="45">
        <v>5</v>
      </c>
      <c r="P60" s="43">
        <f>O60*150</f>
        <v>750</v>
      </c>
      <c r="Q60" s="45">
        <v>5</v>
      </c>
      <c r="R60" s="43">
        <f>Q60*150</f>
        <v>750</v>
      </c>
      <c r="S60" s="45">
        <v>5</v>
      </c>
      <c r="T60" s="43">
        <f>S60*150</f>
        <v>750</v>
      </c>
      <c r="U60" s="45">
        <v>5</v>
      </c>
      <c r="V60" s="43">
        <f>U60*150</f>
        <v>750</v>
      </c>
      <c r="W60" s="45">
        <v>5</v>
      </c>
      <c r="X60" s="43">
        <f>W60*150</f>
        <v>750</v>
      </c>
      <c r="Y60" s="45">
        <v>0</v>
      </c>
      <c r="Z60" s="43">
        <f>Y60*150</f>
        <v>0</v>
      </c>
      <c r="AA60" s="45">
        <v>0</v>
      </c>
      <c r="AB60" s="43">
        <f>AA60*150</f>
        <v>0</v>
      </c>
      <c r="AC60" s="45">
        <v>0</v>
      </c>
      <c r="AD60" s="53">
        <f>AC60*150</f>
        <v>0</v>
      </c>
    </row>
    <row r="61" spans="1:30" x14ac:dyDescent="0.2">
      <c r="A61" s="48"/>
      <c r="B61" s="49" t="s">
        <v>93</v>
      </c>
      <c r="C61" s="50">
        <v>10</v>
      </c>
      <c r="D61" s="49" t="s">
        <v>6</v>
      </c>
      <c r="E61" s="51">
        <v>120</v>
      </c>
      <c r="F61" s="43">
        <f t="shared" si="2"/>
        <v>1200</v>
      </c>
      <c r="G61" s="52">
        <v>2</v>
      </c>
      <c r="H61" s="43">
        <f>G61*120</f>
        <v>240</v>
      </c>
      <c r="I61" s="45">
        <v>2</v>
      </c>
      <c r="J61" s="43">
        <f>I61*120</f>
        <v>240</v>
      </c>
      <c r="K61" s="45">
        <v>0</v>
      </c>
      <c r="L61" s="43">
        <f>K61*120</f>
        <v>0</v>
      </c>
      <c r="M61" s="45">
        <v>1</v>
      </c>
      <c r="N61" s="43">
        <f>M61*120</f>
        <v>120</v>
      </c>
      <c r="O61" s="45">
        <v>0</v>
      </c>
      <c r="P61" s="43">
        <f>O61*120</f>
        <v>0</v>
      </c>
      <c r="Q61" s="45">
        <v>0</v>
      </c>
      <c r="R61" s="43">
        <f>Q61*120</f>
        <v>0</v>
      </c>
      <c r="S61" s="45">
        <v>0</v>
      </c>
      <c r="T61" s="43">
        <f>S61*120</f>
        <v>0</v>
      </c>
      <c r="U61" s="45">
        <v>1</v>
      </c>
      <c r="V61" s="43">
        <f>U61*120</f>
        <v>120</v>
      </c>
      <c r="W61" s="45">
        <v>2</v>
      </c>
      <c r="X61" s="43">
        <f>W61*120</f>
        <v>240</v>
      </c>
      <c r="Y61" s="45">
        <v>2</v>
      </c>
      <c r="Z61" s="43">
        <f>Y61*120</f>
        <v>240</v>
      </c>
      <c r="AA61" s="45">
        <v>0</v>
      </c>
      <c r="AB61" s="43">
        <f>AA61*120</f>
        <v>0</v>
      </c>
      <c r="AC61" s="45">
        <v>0</v>
      </c>
      <c r="AD61" s="53">
        <f>AC61*120</f>
        <v>0</v>
      </c>
    </row>
    <row r="62" spans="1:30" ht="25.5" x14ac:dyDescent="0.2">
      <c r="A62" s="48"/>
      <c r="B62" s="49" t="s">
        <v>92</v>
      </c>
      <c r="C62" s="50">
        <v>2</v>
      </c>
      <c r="D62" s="49" t="s">
        <v>6</v>
      </c>
      <c r="E62" s="65">
        <v>3500</v>
      </c>
      <c r="F62" s="43">
        <f t="shared" si="2"/>
        <v>7000</v>
      </c>
      <c r="G62" s="52"/>
      <c r="H62" s="43">
        <f>G62*3500</f>
        <v>0</v>
      </c>
      <c r="I62" s="45">
        <v>1</v>
      </c>
      <c r="J62" s="43">
        <f>I62*3500</f>
        <v>3500</v>
      </c>
      <c r="K62" s="45">
        <v>1</v>
      </c>
      <c r="L62" s="43">
        <f>K62*3500</f>
        <v>3500</v>
      </c>
      <c r="M62" s="45">
        <v>0</v>
      </c>
      <c r="N62" s="43">
        <f>M62*3500</f>
        <v>0</v>
      </c>
      <c r="O62" s="45">
        <v>0</v>
      </c>
      <c r="P62" s="43">
        <v>0</v>
      </c>
      <c r="Q62" s="45">
        <v>0</v>
      </c>
      <c r="R62" s="43">
        <f>Q62*3500</f>
        <v>0</v>
      </c>
      <c r="S62" s="45">
        <v>0</v>
      </c>
      <c r="T62" s="43">
        <f>S62*3500</f>
        <v>0</v>
      </c>
      <c r="U62" s="45">
        <v>0</v>
      </c>
      <c r="V62" s="43">
        <f>U62*3500</f>
        <v>0</v>
      </c>
      <c r="W62" s="45">
        <v>0</v>
      </c>
      <c r="X62" s="43">
        <f>W62*3500</f>
        <v>0</v>
      </c>
      <c r="Y62" s="45">
        <v>0</v>
      </c>
      <c r="Z62" s="43">
        <f>Y62*3500</f>
        <v>0</v>
      </c>
      <c r="AA62" s="45">
        <v>0</v>
      </c>
      <c r="AB62" s="43">
        <f>AA62*3500</f>
        <v>0</v>
      </c>
      <c r="AC62" s="45">
        <v>0</v>
      </c>
      <c r="AD62" s="53">
        <f>AC62*3500</f>
        <v>0</v>
      </c>
    </row>
    <row r="63" spans="1:30" ht="38.25" x14ac:dyDescent="0.2">
      <c r="A63" s="48"/>
      <c r="B63" s="49" t="s">
        <v>91</v>
      </c>
      <c r="C63" s="50">
        <v>15</v>
      </c>
      <c r="D63" s="49" t="s">
        <v>90</v>
      </c>
      <c r="E63" s="51">
        <v>750</v>
      </c>
      <c r="F63" s="43">
        <f t="shared" si="2"/>
        <v>11250</v>
      </c>
      <c r="G63" s="52">
        <v>1</v>
      </c>
      <c r="H63" s="43">
        <f>G63*750</f>
        <v>750</v>
      </c>
      <c r="I63" s="45">
        <v>2</v>
      </c>
      <c r="J63" s="43">
        <f>I63*750</f>
        <v>1500</v>
      </c>
      <c r="K63" s="45">
        <v>1</v>
      </c>
      <c r="L63" s="43">
        <f>K63*750</f>
        <v>750</v>
      </c>
      <c r="M63" s="45">
        <v>1</v>
      </c>
      <c r="N63" s="43">
        <f>M63*750</f>
        <v>750</v>
      </c>
      <c r="O63" s="45">
        <v>2</v>
      </c>
      <c r="P63" s="43">
        <f>O63*750</f>
        <v>1500</v>
      </c>
      <c r="Q63" s="45">
        <v>1</v>
      </c>
      <c r="R63" s="43">
        <f>Q63*750</f>
        <v>750</v>
      </c>
      <c r="S63" s="45">
        <v>2</v>
      </c>
      <c r="T63" s="43">
        <f>S63*750</f>
        <v>1500</v>
      </c>
      <c r="U63" s="45">
        <v>1</v>
      </c>
      <c r="V63" s="43">
        <f>U63*750</f>
        <v>750</v>
      </c>
      <c r="W63" s="45">
        <v>1</v>
      </c>
      <c r="X63" s="43">
        <f>W63*750</f>
        <v>750</v>
      </c>
      <c r="Y63" s="45">
        <v>1</v>
      </c>
      <c r="Z63" s="43">
        <f>Y63*750</f>
        <v>750</v>
      </c>
      <c r="AA63" s="45">
        <v>1</v>
      </c>
      <c r="AB63" s="43">
        <f>AA63*750</f>
        <v>750</v>
      </c>
      <c r="AC63" s="45">
        <v>1</v>
      </c>
      <c r="AD63" s="53">
        <f>AC63*750</f>
        <v>750</v>
      </c>
    </row>
    <row r="64" spans="1:30" ht="25.5" x14ac:dyDescent="0.2">
      <c r="A64" s="28">
        <v>216</v>
      </c>
      <c r="B64" s="29" t="s">
        <v>128</v>
      </c>
      <c r="C64" s="30">
        <v>862</v>
      </c>
      <c r="D64" s="29" t="s">
        <v>10</v>
      </c>
      <c r="E64" s="29"/>
      <c r="F64" s="31">
        <v>33500</v>
      </c>
      <c r="G64" s="32"/>
      <c r="H64" s="33"/>
      <c r="I64" s="35"/>
      <c r="J64" s="33"/>
      <c r="K64" s="35"/>
      <c r="L64" s="33"/>
      <c r="M64" s="33"/>
      <c r="N64" s="33"/>
      <c r="O64" s="35"/>
      <c r="P64" s="33"/>
      <c r="Q64" s="35"/>
      <c r="R64" s="33"/>
      <c r="S64" s="66"/>
      <c r="T64" s="33"/>
      <c r="U64" s="66"/>
      <c r="V64" s="33"/>
      <c r="W64" s="36"/>
      <c r="X64" s="33"/>
      <c r="Y64" s="66"/>
      <c r="Z64" s="36"/>
      <c r="AA64" s="36"/>
      <c r="AB64" s="33"/>
      <c r="AC64" s="66"/>
      <c r="AD64" s="67"/>
    </row>
    <row r="65" spans="1:30" ht="17.25" customHeight="1" x14ac:dyDescent="0.2">
      <c r="A65" s="38">
        <v>21601</v>
      </c>
      <c r="B65" s="39" t="s">
        <v>127</v>
      </c>
      <c r="C65" s="40">
        <v>382</v>
      </c>
      <c r="D65" s="39" t="s">
        <v>38</v>
      </c>
      <c r="E65" s="39"/>
      <c r="F65" s="57">
        <v>13500</v>
      </c>
      <c r="G65" s="63"/>
      <c r="H65" s="43"/>
      <c r="I65" s="45"/>
      <c r="J65" s="43"/>
      <c r="K65" s="45"/>
      <c r="L65" s="43"/>
      <c r="M65" s="43"/>
      <c r="N65" s="43"/>
      <c r="O65" s="45"/>
      <c r="P65" s="43"/>
      <c r="Q65" s="45"/>
      <c r="R65" s="43"/>
      <c r="S65" s="64"/>
      <c r="T65" s="43"/>
      <c r="U65" s="64"/>
      <c r="V65" s="43"/>
      <c r="W65" s="46"/>
      <c r="X65" s="43"/>
      <c r="Y65" s="64"/>
      <c r="Z65" s="46"/>
      <c r="AA65" s="46"/>
      <c r="AB65" s="43"/>
      <c r="AC65" s="64"/>
      <c r="AD65" s="53"/>
    </row>
    <row r="66" spans="1:30" x14ac:dyDescent="0.2">
      <c r="A66" s="48"/>
      <c r="B66" s="49" t="s">
        <v>126</v>
      </c>
      <c r="C66" s="50">
        <v>21</v>
      </c>
      <c r="D66" s="49" t="s">
        <v>6</v>
      </c>
      <c r="E66" s="51">
        <v>34</v>
      </c>
      <c r="F66" s="43">
        <v>714</v>
      </c>
      <c r="G66" s="52">
        <v>3</v>
      </c>
      <c r="H66" s="43">
        <f>G66*34</f>
        <v>102</v>
      </c>
      <c r="I66" s="45">
        <v>3</v>
      </c>
      <c r="J66" s="43">
        <f>I66*34</f>
        <v>102</v>
      </c>
      <c r="K66" s="45">
        <v>3</v>
      </c>
      <c r="L66" s="43">
        <f>K66*34</f>
        <v>102</v>
      </c>
      <c r="M66" s="45">
        <v>3</v>
      </c>
      <c r="N66" s="43">
        <f>M66*34</f>
        <v>102</v>
      </c>
      <c r="O66" s="45">
        <v>3</v>
      </c>
      <c r="P66" s="43">
        <f>O66*34</f>
        <v>102</v>
      </c>
      <c r="Q66" s="45">
        <v>3</v>
      </c>
      <c r="R66" s="43">
        <f>Q66*34</f>
        <v>102</v>
      </c>
      <c r="S66" s="45">
        <v>3</v>
      </c>
      <c r="T66" s="43">
        <f>S66*34</f>
        <v>102</v>
      </c>
      <c r="U66" s="45">
        <v>0</v>
      </c>
      <c r="V66" s="43">
        <v>0</v>
      </c>
      <c r="W66" s="45">
        <v>0</v>
      </c>
      <c r="X66" s="43">
        <v>0</v>
      </c>
      <c r="Y66" s="45">
        <v>0</v>
      </c>
      <c r="Z66" s="43">
        <v>0</v>
      </c>
      <c r="AA66" s="45">
        <v>0</v>
      </c>
      <c r="AB66" s="43">
        <v>0</v>
      </c>
      <c r="AC66" s="45">
        <v>0</v>
      </c>
      <c r="AD66" s="53">
        <f>AC66*34</f>
        <v>0</v>
      </c>
    </row>
    <row r="67" spans="1:30" x14ac:dyDescent="0.2">
      <c r="A67" s="48"/>
      <c r="B67" s="49" t="s">
        <v>125</v>
      </c>
      <c r="C67" s="50">
        <v>4</v>
      </c>
      <c r="D67" s="49" t="s">
        <v>6</v>
      </c>
      <c r="E67" s="51">
        <v>15</v>
      </c>
      <c r="F67" s="43">
        <f>C67*E67</f>
        <v>60</v>
      </c>
      <c r="G67" s="45">
        <v>4</v>
      </c>
      <c r="H67" s="43">
        <v>60</v>
      </c>
      <c r="I67" s="45">
        <v>0</v>
      </c>
      <c r="J67" s="43">
        <v>0</v>
      </c>
      <c r="K67" s="45">
        <v>0</v>
      </c>
      <c r="L67" s="43">
        <f>K67*15</f>
        <v>0</v>
      </c>
      <c r="M67" s="45">
        <v>0</v>
      </c>
      <c r="N67" s="43">
        <f>M67*15</f>
        <v>0</v>
      </c>
      <c r="O67" s="45">
        <v>0</v>
      </c>
      <c r="P67" s="43">
        <f>O67*15</f>
        <v>0</v>
      </c>
      <c r="Q67" s="45">
        <v>0</v>
      </c>
      <c r="R67" s="43">
        <f>Q67*15</f>
        <v>0</v>
      </c>
      <c r="S67" s="45">
        <v>0</v>
      </c>
      <c r="T67" s="43">
        <f>S67*15</f>
        <v>0</v>
      </c>
      <c r="U67" s="45">
        <v>0</v>
      </c>
      <c r="V67" s="43">
        <f>U67*15</f>
        <v>0</v>
      </c>
      <c r="W67" s="45">
        <v>0</v>
      </c>
      <c r="X67" s="43">
        <f>W67*15</f>
        <v>0</v>
      </c>
      <c r="Y67" s="45">
        <v>0</v>
      </c>
      <c r="Z67" s="43">
        <f>Y67*15</f>
        <v>0</v>
      </c>
      <c r="AA67" s="45">
        <v>0</v>
      </c>
      <c r="AB67" s="43">
        <f>AA67*15</f>
        <v>0</v>
      </c>
      <c r="AC67" s="45">
        <v>0</v>
      </c>
      <c r="AD67" s="53">
        <f>AC67*15</f>
        <v>0</v>
      </c>
    </row>
    <row r="68" spans="1:30" ht="25.5" x14ac:dyDescent="0.2">
      <c r="A68" s="48"/>
      <c r="B68" s="49" t="s">
        <v>124</v>
      </c>
      <c r="C68" s="50">
        <v>50</v>
      </c>
      <c r="D68" s="49" t="s">
        <v>122</v>
      </c>
      <c r="E68" s="51">
        <v>17</v>
      </c>
      <c r="F68" s="43">
        <f t="shared" ref="F68:F78" si="3">C68*E68</f>
        <v>850</v>
      </c>
      <c r="G68" s="45">
        <v>10</v>
      </c>
      <c r="H68" s="43">
        <v>170</v>
      </c>
      <c r="I68" s="45">
        <v>10</v>
      </c>
      <c r="J68" s="43">
        <v>170</v>
      </c>
      <c r="K68" s="45">
        <v>10</v>
      </c>
      <c r="L68" s="43">
        <v>170</v>
      </c>
      <c r="M68" s="45">
        <v>10</v>
      </c>
      <c r="N68" s="43">
        <v>170</v>
      </c>
      <c r="O68" s="45">
        <v>10</v>
      </c>
      <c r="P68" s="43">
        <v>170</v>
      </c>
      <c r="Q68" s="45">
        <v>0</v>
      </c>
      <c r="R68" s="43">
        <v>0</v>
      </c>
      <c r="S68" s="45">
        <v>0</v>
      </c>
      <c r="T68" s="43">
        <v>0</v>
      </c>
      <c r="U68" s="45">
        <v>0</v>
      </c>
      <c r="V68" s="43">
        <v>0</v>
      </c>
      <c r="W68" s="45">
        <v>0</v>
      </c>
      <c r="X68" s="43">
        <v>0</v>
      </c>
      <c r="Y68" s="45">
        <v>0</v>
      </c>
      <c r="Z68" s="43">
        <v>0</v>
      </c>
      <c r="AA68" s="45">
        <v>0</v>
      </c>
      <c r="AB68" s="43">
        <v>0</v>
      </c>
      <c r="AC68" s="45">
        <v>0</v>
      </c>
      <c r="AD68" s="53">
        <f>AC68*25</f>
        <v>0</v>
      </c>
    </row>
    <row r="69" spans="1:30" x14ac:dyDescent="0.2">
      <c r="A69" s="48"/>
      <c r="B69" s="49" t="s">
        <v>123</v>
      </c>
      <c r="C69" s="50">
        <v>80</v>
      </c>
      <c r="D69" s="49" t="s">
        <v>122</v>
      </c>
      <c r="E69" s="51">
        <v>29.5</v>
      </c>
      <c r="F69" s="43">
        <f t="shared" si="3"/>
        <v>2360</v>
      </c>
      <c r="G69" s="45">
        <v>10</v>
      </c>
      <c r="H69" s="43">
        <v>295</v>
      </c>
      <c r="I69" s="45">
        <v>10</v>
      </c>
      <c r="J69" s="43">
        <v>295</v>
      </c>
      <c r="K69" s="45">
        <v>10</v>
      </c>
      <c r="L69" s="43">
        <v>295</v>
      </c>
      <c r="M69" s="45">
        <v>10</v>
      </c>
      <c r="N69" s="43">
        <v>295</v>
      </c>
      <c r="O69" s="45">
        <v>10</v>
      </c>
      <c r="P69" s="43">
        <v>295</v>
      </c>
      <c r="Q69" s="45">
        <v>10</v>
      </c>
      <c r="R69" s="43">
        <v>295</v>
      </c>
      <c r="S69" s="45">
        <v>10</v>
      </c>
      <c r="T69" s="43">
        <v>295</v>
      </c>
      <c r="U69" s="45">
        <v>10</v>
      </c>
      <c r="V69" s="43">
        <v>295</v>
      </c>
      <c r="W69" s="45">
        <v>0</v>
      </c>
      <c r="X69" s="43">
        <v>0</v>
      </c>
      <c r="Y69" s="45">
        <v>0</v>
      </c>
      <c r="Z69" s="43">
        <v>0</v>
      </c>
      <c r="AA69" s="45">
        <v>0</v>
      </c>
      <c r="AB69" s="43">
        <v>0</v>
      </c>
      <c r="AC69" s="45">
        <v>0</v>
      </c>
      <c r="AD69" s="43">
        <v>0</v>
      </c>
    </row>
    <row r="70" spans="1:30" x14ac:dyDescent="0.2">
      <c r="A70" s="48"/>
      <c r="B70" s="49" t="s">
        <v>121</v>
      </c>
      <c r="C70" s="50">
        <v>9</v>
      </c>
      <c r="D70" s="49" t="s">
        <v>120</v>
      </c>
      <c r="E70" s="51">
        <v>463</v>
      </c>
      <c r="F70" s="43">
        <f t="shared" si="3"/>
        <v>4167</v>
      </c>
      <c r="G70" s="45">
        <v>0</v>
      </c>
      <c r="H70" s="43">
        <v>0</v>
      </c>
      <c r="I70" s="45">
        <v>0</v>
      </c>
      <c r="J70" s="43">
        <v>0</v>
      </c>
      <c r="K70" s="45">
        <v>3</v>
      </c>
      <c r="L70" s="43">
        <v>1389</v>
      </c>
      <c r="M70" s="45">
        <v>3</v>
      </c>
      <c r="N70" s="43">
        <v>1389</v>
      </c>
      <c r="O70" s="45">
        <v>3</v>
      </c>
      <c r="P70" s="43">
        <v>1389</v>
      </c>
      <c r="Q70" s="45">
        <v>0</v>
      </c>
      <c r="R70" s="43">
        <v>0</v>
      </c>
      <c r="S70" s="45">
        <v>0</v>
      </c>
      <c r="T70" s="43">
        <f>S70*600</f>
        <v>0</v>
      </c>
      <c r="U70" s="45">
        <v>0</v>
      </c>
      <c r="V70" s="43">
        <f>U70*600</f>
        <v>0</v>
      </c>
      <c r="W70" s="45">
        <v>0</v>
      </c>
      <c r="X70" s="43">
        <v>0</v>
      </c>
      <c r="Y70" s="45">
        <v>0</v>
      </c>
      <c r="Z70" s="43">
        <f ca="1">-Z70</f>
        <v>0</v>
      </c>
      <c r="AA70" s="45">
        <v>0</v>
      </c>
      <c r="AB70" s="43">
        <f>AA70*600</f>
        <v>0</v>
      </c>
      <c r="AC70" s="45">
        <v>0</v>
      </c>
      <c r="AD70" s="53">
        <f ca="1">-AD70</f>
        <v>0</v>
      </c>
    </row>
    <row r="71" spans="1:30" ht="25.5" x14ac:dyDescent="0.2">
      <c r="A71" s="48"/>
      <c r="B71" s="49" t="s">
        <v>119</v>
      </c>
      <c r="C71" s="50">
        <v>10</v>
      </c>
      <c r="D71" s="49" t="s">
        <v>6</v>
      </c>
      <c r="E71" s="51">
        <v>35</v>
      </c>
      <c r="F71" s="43">
        <f t="shared" si="3"/>
        <v>350</v>
      </c>
      <c r="G71" s="45">
        <v>2</v>
      </c>
      <c r="H71" s="43">
        <f>G71*35</f>
        <v>70</v>
      </c>
      <c r="I71" s="45">
        <v>2</v>
      </c>
      <c r="J71" s="43">
        <f>I71*35</f>
        <v>70</v>
      </c>
      <c r="K71" s="45">
        <v>2</v>
      </c>
      <c r="L71" s="43">
        <f>K71*35</f>
        <v>70</v>
      </c>
      <c r="M71" s="45">
        <v>2</v>
      </c>
      <c r="N71" s="43">
        <v>70</v>
      </c>
      <c r="O71" s="45">
        <v>2</v>
      </c>
      <c r="P71" s="43">
        <f>O71*35</f>
        <v>70</v>
      </c>
      <c r="Q71" s="45">
        <v>0</v>
      </c>
      <c r="R71" s="43">
        <v>0</v>
      </c>
      <c r="S71" s="45">
        <v>0</v>
      </c>
      <c r="T71" s="43">
        <v>0</v>
      </c>
      <c r="U71" s="45">
        <v>0</v>
      </c>
      <c r="V71" s="43">
        <f>U71*35</f>
        <v>0</v>
      </c>
      <c r="W71" s="45">
        <v>0</v>
      </c>
      <c r="X71" s="43">
        <v>0</v>
      </c>
      <c r="Y71" s="45">
        <v>0</v>
      </c>
      <c r="Z71" s="43">
        <v>0</v>
      </c>
      <c r="AA71" s="45">
        <v>0</v>
      </c>
      <c r="AB71" s="43">
        <v>0</v>
      </c>
      <c r="AC71" s="45">
        <v>0</v>
      </c>
      <c r="AD71" s="53">
        <v>0</v>
      </c>
    </row>
    <row r="72" spans="1:30" x14ac:dyDescent="0.2">
      <c r="A72" s="48"/>
      <c r="B72" s="49" t="s">
        <v>118</v>
      </c>
      <c r="C72" s="50">
        <v>68</v>
      </c>
      <c r="D72" s="49" t="s">
        <v>117</v>
      </c>
      <c r="E72" s="51">
        <v>28</v>
      </c>
      <c r="F72" s="43">
        <f t="shared" si="3"/>
        <v>1904</v>
      </c>
      <c r="G72" s="45">
        <v>10</v>
      </c>
      <c r="H72" s="43">
        <v>280</v>
      </c>
      <c r="I72" s="45">
        <v>10</v>
      </c>
      <c r="J72" s="43">
        <v>280</v>
      </c>
      <c r="K72" s="45">
        <v>10</v>
      </c>
      <c r="L72" s="43">
        <v>280</v>
      </c>
      <c r="M72" s="45">
        <v>10</v>
      </c>
      <c r="N72" s="43">
        <v>280</v>
      </c>
      <c r="O72" s="45">
        <v>10</v>
      </c>
      <c r="P72" s="43">
        <v>280</v>
      </c>
      <c r="Q72" s="45">
        <v>10</v>
      </c>
      <c r="R72" s="43">
        <v>280</v>
      </c>
      <c r="S72" s="45">
        <v>8</v>
      </c>
      <c r="T72" s="43">
        <v>224</v>
      </c>
      <c r="U72" s="45"/>
      <c r="V72" s="43"/>
      <c r="W72" s="45"/>
      <c r="X72" s="43"/>
      <c r="Y72" s="45"/>
      <c r="Z72" s="43"/>
      <c r="AA72" s="45"/>
      <c r="AB72" s="43"/>
      <c r="AC72" s="45">
        <v>0</v>
      </c>
      <c r="AD72" s="43">
        <v>0</v>
      </c>
    </row>
    <row r="73" spans="1:30" x14ac:dyDescent="0.2">
      <c r="A73" s="48"/>
      <c r="B73" s="49" t="s">
        <v>116</v>
      </c>
      <c r="C73" s="50">
        <v>32</v>
      </c>
      <c r="D73" s="49" t="s">
        <v>6</v>
      </c>
      <c r="E73" s="51">
        <v>25</v>
      </c>
      <c r="F73" s="43">
        <f t="shared" si="3"/>
        <v>800</v>
      </c>
      <c r="G73" s="45">
        <v>5</v>
      </c>
      <c r="H73" s="43">
        <f>G73*25</f>
        <v>125</v>
      </c>
      <c r="I73" s="45">
        <v>5</v>
      </c>
      <c r="J73" s="43">
        <f>I73*25</f>
        <v>125</v>
      </c>
      <c r="K73" s="45">
        <v>5</v>
      </c>
      <c r="L73" s="43">
        <f>K73*25</f>
        <v>125</v>
      </c>
      <c r="M73" s="45">
        <v>5</v>
      </c>
      <c r="N73" s="43">
        <f>M73*25</f>
        <v>125</v>
      </c>
      <c r="O73" s="45">
        <v>5</v>
      </c>
      <c r="P73" s="43">
        <f>O73*25</f>
        <v>125</v>
      </c>
      <c r="Q73" s="45">
        <v>5</v>
      </c>
      <c r="R73" s="43">
        <f>Q73*25</f>
        <v>125</v>
      </c>
      <c r="S73" s="45">
        <v>2</v>
      </c>
      <c r="T73" s="43">
        <v>50</v>
      </c>
      <c r="U73" s="45">
        <v>0</v>
      </c>
      <c r="V73" s="43">
        <v>0</v>
      </c>
      <c r="W73" s="45">
        <v>0</v>
      </c>
      <c r="X73" s="43">
        <f>W73*25</f>
        <v>0</v>
      </c>
      <c r="Y73" s="45">
        <v>0</v>
      </c>
      <c r="Z73" s="43">
        <v>0</v>
      </c>
      <c r="AA73" s="45">
        <v>0</v>
      </c>
      <c r="AB73" s="43">
        <v>0</v>
      </c>
      <c r="AC73" s="45">
        <v>0</v>
      </c>
      <c r="AD73" s="53">
        <v>0</v>
      </c>
    </row>
    <row r="74" spans="1:30" x14ac:dyDescent="0.2">
      <c r="A74" s="48"/>
      <c r="B74" s="49" t="s">
        <v>115</v>
      </c>
      <c r="C74" s="50">
        <v>26</v>
      </c>
      <c r="D74" s="49" t="s">
        <v>6</v>
      </c>
      <c r="E74" s="51">
        <v>7</v>
      </c>
      <c r="F74" s="43">
        <f t="shared" si="3"/>
        <v>182</v>
      </c>
      <c r="G74" s="45">
        <v>2</v>
      </c>
      <c r="H74" s="43">
        <f>G74*7</f>
        <v>14</v>
      </c>
      <c r="I74" s="45">
        <v>2</v>
      </c>
      <c r="J74" s="43">
        <f>I74*7</f>
        <v>14</v>
      </c>
      <c r="K74" s="45">
        <v>2</v>
      </c>
      <c r="L74" s="43">
        <f>K74*7</f>
        <v>14</v>
      </c>
      <c r="M74" s="45">
        <v>2</v>
      </c>
      <c r="N74" s="43">
        <f>M74*7</f>
        <v>14</v>
      </c>
      <c r="O74" s="45">
        <v>3</v>
      </c>
      <c r="P74" s="43">
        <f>O74*7</f>
        <v>21</v>
      </c>
      <c r="Q74" s="45">
        <v>3</v>
      </c>
      <c r="R74" s="43">
        <f>Q74*7</f>
        <v>21</v>
      </c>
      <c r="S74" s="45">
        <v>1</v>
      </c>
      <c r="T74" s="43">
        <f>S74*7</f>
        <v>7</v>
      </c>
      <c r="U74" s="45">
        <v>5</v>
      </c>
      <c r="V74" s="43">
        <f>U74*7</f>
        <v>35</v>
      </c>
      <c r="W74" s="45">
        <v>6</v>
      </c>
      <c r="X74" s="43">
        <f>W74*7</f>
        <v>42</v>
      </c>
      <c r="Y74" s="45">
        <v>0</v>
      </c>
      <c r="Z74" s="43">
        <v>0</v>
      </c>
      <c r="AA74" s="45">
        <v>0</v>
      </c>
      <c r="AB74" s="43">
        <v>0</v>
      </c>
      <c r="AC74" s="45">
        <v>0</v>
      </c>
      <c r="AD74" s="53">
        <v>0</v>
      </c>
    </row>
    <row r="75" spans="1:30" x14ac:dyDescent="0.2">
      <c r="A75" s="48"/>
      <c r="B75" s="49" t="s">
        <v>114</v>
      </c>
      <c r="C75" s="50">
        <v>8</v>
      </c>
      <c r="D75" s="49" t="s">
        <v>6</v>
      </c>
      <c r="E75" s="51">
        <v>18.5</v>
      </c>
      <c r="F75" s="43">
        <f t="shared" si="3"/>
        <v>148</v>
      </c>
      <c r="G75" s="45">
        <v>8</v>
      </c>
      <c r="H75" s="43">
        <v>148</v>
      </c>
      <c r="I75" s="45">
        <v>0</v>
      </c>
      <c r="J75" s="43">
        <v>0</v>
      </c>
      <c r="K75" s="45">
        <v>0</v>
      </c>
      <c r="L75" s="43">
        <f>K75*13</f>
        <v>0</v>
      </c>
      <c r="M75" s="45">
        <v>0</v>
      </c>
      <c r="N75" s="43">
        <v>0</v>
      </c>
      <c r="O75" s="45">
        <v>0</v>
      </c>
      <c r="P75" s="43">
        <v>0</v>
      </c>
      <c r="Q75" s="45">
        <v>0</v>
      </c>
      <c r="R75" s="43">
        <f>Q75*13</f>
        <v>0</v>
      </c>
      <c r="S75" s="45">
        <v>0</v>
      </c>
      <c r="T75" s="43">
        <f>S75*13</f>
        <v>0</v>
      </c>
      <c r="U75" s="45">
        <v>0</v>
      </c>
      <c r="V75" s="43">
        <v>0</v>
      </c>
      <c r="W75" s="45">
        <v>0</v>
      </c>
      <c r="X75" s="43">
        <f>W75*13</f>
        <v>0</v>
      </c>
      <c r="Y75" s="45">
        <v>0</v>
      </c>
      <c r="Z75" s="43">
        <v>0</v>
      </c>
      <c r="AA75" s="45">
        <v>0</v>
      </c>
      <c r="AB75" s="43">
        <v>0</v>
      </c>
      <c r="AC75" s="45">
        <v>0</v>
      </c>
      <c r="AD75" s="53">
        <v>0</v>
      </c>
    </row>
    <row r="76" spans="1:30" ht="25.5" x14ac:dyDescent="0.2">
      <c r="A76" s="48"/>
      <c r="B76" s="49" t="s">
        <v>113</v>
      </c>
      <c r="C76" s="50">
        <v>9</v>
      </c>
      <c r="D76" s="49" t="s">
        <v>112</v>
      </c>
      <c r="E76" s="51">
        <v>35</v>
      </c>
      <c r="F76" s="43">
        <f t="shared" si="3"/>
        <v>315</v>
      </c>
      <c r="G76" s="45">
        <v>5</v>
      </c>
      <c r="H76" s="43">
        <v>175</v>
      </c>
      <c r="I76" s="45">
        <v>4</v>
      </c>
      <c r="J76" s="43">
        <f>I76*35</f>
        <v>140</v>
      </c>
      <c r="K76" s="45">
        <v>0</v>
      </c>
      <c r="L76" s="43">
        <v>0</v>
      </c>
      <c r="M76" s="45">
        <v>0</v>
      </c>
      <c r="N76" s="43">
        <f>M76*35</f>
        <v>0</v>
      </c>
      <c r="O76" s="45">
        <v>0</v>
      </c>
      <c r="P76" s="43">
        <f>O76*35</f>
        <v>0</v>
      </c>
      <c r="Q76" s="45">
        <v>0</v>
      </c>
      <c r="R76" s="43">
        <f>Q76*35</f>
        <v>0</v>
      </c>
      <c r="S76" s="45">
        <v>0</v>
      </c>
      <c r="T76" s="43">
        <f>S76*35</f>
        <v>0</v>
      </c>
      <c r="U76" s="45">
        <v>0</v>
      </c>
      <c r="V76" s="43">
        <v>0</v>
      </c>
      <c r="W76" s="45">
        <v>0</v>
      </c>
      <c r="X76" s="43">
        <v>0</v>
      </c>
      <c r="Y76" s="45">
        <v>0</v>
      </c>
      <c r="Z76" s="43">
        <f>Y76*35</f>
        <v>0</v>
      </c>
      <c r="AA76" s="45">
        <v>0</v>
      </c>
      <c r="AB76" s="43">
        <f>AA76*35</f>
        <v>0</v>
      </c>
      <c r="AC76" s="45">
        <v>0</v>
      </c>
      <c r="AD76" s="53">
        <f>AC76*35</f>
        <v>0</v>
      </c>
    </row>
    <row r="77" spans="1:30" x14ac:dyDescent="0.2">
      <c r="A77" s="48"/>
      <c r="B77" s="49" t="s">
        <v>111</v>
      </c>
      <c r="C77" s="50">
        <v>5</v>
      </c>
      <c r="D77" s="49" t="s">
        <v>6</v>
      </c>
      <c r="E77" s="51">
        <v>30</v>
      </c>
      <c r="F77" s="43">
        <f t="shared" si="3"/>
        <v>150</v>
      </c>
      <c r="G77" s="45">
        <v>5</v>
      </c>
      <c r="H77" s="43">
        <f>G77*30</f>
        <v>150</v>
      </c>
      <c r="I77" s="45">
        <v>0</v>
      </c>
      <c r="J77" s="43">
        <v>0</v>
      </c>
      <c r="K77" s="45">
        <v>0</v>
      </c>
      <c r="L77" s="43">
        <f>K77*30</f>
        <v>0</v>
      </c>
      <c r="M77" s="45">
        <v>0</v>
      </c>
      <c r="N77" s="43">
        <f>M77*30</f>
        <v>0</v>
      </c>
      <c r="O77" s="45">
        <v>0</v>
      </c>
      <c r="P77" s="43">
        <f>O77*30</f>
        <v>0</v>
      </c>
      <c r="Q77" s="45">
        <v>0</v>
      </c>
      <c r="R77" s="43">
        <f>Q77*30</f>
        <v>0</v>
      </c>
      <c r="S77" s="45">
        <v>0</v>
      </c>
      <c r="T77" s="43">
        <f>S77*30</f>
        <v>0</v>
      </c>
      <c r="U77" s="45">
        <v>0</v>
      </c>
      <c r="V77" s="43">
        <f>U77*30</f>
        <v>0</v>
      </c>
      <c r="W77" s="45">
        <v>0</v>
      </c>
      <c r="X77" s="43">
        <f>W77*30</f>
        <v>0</v>
      </c>
      <c r="Y77" s="45">
        <v>0</v>
      </c>
      <c r="Z77" s="43">
        <f>Y77*30</f>
        <v>0</v>
      </c>
      <c r="AA77" s="45">
        <v>0</v>
      </c>
      <c r="AB77" s="43">
        <f>AA77*30</f>
        <v>0</v>
      </c>
      <c r="AC77" s="45">
        <v>0</v>
      </c>
      <c r="AD77" s="53">
        <f>AC77*30</f>
        <v>0</v>
      </c>
    </row>
    <row r="78" spans="1:30" x14ac:dyDescent="0.2">
      <c r="A78" s="48"/>
      <c r="B78" s="49" t="s">
        <v>110</v>
      </c>
      <c r="C78" s="50">
        <v>60</v>
      </c>
      <c r="D78" s="49" t="s">
        <v>44</v>
      </c>
      <c r="E78" s="51">
        <v>25</v>
      </c>
      <c r="F78" s="43">
        <f t="shared" si="3"/>
        <v>1500</v>
      </c>
      <c r="G78" s="45">
        <v>20</v>
      </c>
      <c r="H78" s="43">
        <v>500</v>
      </c>
      <c r="I78" s="45">
        <v>0</v>
      </c>
      <c r="J78" s="43">
        <v>0</v>
      </c>
      <c r="K78" s="45">
        <v>0</v>
      </c>
      <c r="L78" s="43">
        <v>0</v>
      </c>
      <c r="M78" s="45">
        <v>20</v>
      </c>
      <c r="N78" s="43">
        <v>500</v>
      </c>
      <c r="O78" s="45">
        <v>0</v>
      </c>
      <c r="P78" s="43">
        <v>0</v>
      </c>
      <c r="Q78" s="45">
        <v>0</v>
      </c>
      <c r="R78" s="43">
        <v>0</v>
      </c>
      <c r="S78" s="45">
        <v>20</v>
      </c>
      <c r="T78" s="43">
        <v>500</v>
      </c>
      <c r="U78" s="45">
        <v>0</v>
      </c>
      <c r="V78" s="43">
        <v>0</v>
      </c>
      <c r="W78" s="45">
        <v>0</v>
      </c>
      <c r="X78" s="43">
        <v>0</v>
      </c>
      <c r="Y78" s="45">
        <v>0</v>
      </c>
      <c r="Z78" s="43">
        <v>0</v>
      </c>
      <c r="AA78" s="45">
        <v>0</v>
      </c>
      <c r="AB78" s="43">
        <v>0</v>
      </c>
      <c r="AC78" s="45">
        <v>0</v>
      </c>
      <c r="AD78" s="53">
        <v>0</v>
      </c>
    </row>
    <row r="79" spans="1:30" ht="15.75" customHeight="1" x14ac:dyDescent="0.2">
      <c r="A79" s="38">
        <v>21602</v>
      </c>
      <c r="B79" s="39" t="s">
        <v>109</v>
      </c>
      <c r="C79" s="55">
        <v>355</v>
      </c>
      <c r="D79" s="39" t="s">
        <v>38</v>
      </c>
      <c r="E79" s="51"/>
      <c r="F79" s="57">
        <v>16000</v>
      </c>
      <c r="G79" s="45"/>
      <c r="H79" s="43"/>
      <c r="I79" s="45"/>
      <c r="J79" s="43"/>
      <c r="K79" s="45"/>
      <c r="L79" s="43"/>
      <c r="M79" s="45"/>
      <c r="N79" s="43"/>
      <c r="O79" s="45"/>
      <c r="P79" s="43"/>
      <c r="Q79" s="45"/>
      <c r="R79" s="43"/>
      <c r="S79" s="45"/>
      <c r="T79" s="43"/>
      <c r="U79" s="45"/>
      <c r="V79" s="43"/>
      <c r="W79" s="45"/>
      <c r="X79" s="43"/>
      <c r="Y79" s="45"/>
      <c r="Z79" s="43"/>
      <c r="AA79" s="45"/>
      <c r="AB79" s="43"/>
      <c r="AC79" s="45"/>
      <c r="AD79" s="53"/>
    </row>
    <row r="80" spans="1:30" x14ac:dyDescent="0.2">
      <c r="A80" s="48"/>
      <c r="B80" s="49" t="s">
        <v>108</v>
      </c>
      <c r="C80" s="50">
        <v>120</v>
      </c>
      <c r="D80" s="49" t="s">
        <v>6</v>
      </c>
      <c r="E80" s="51">
        <v>55</v>
      </c>
      <c r="F80" s="43">
        <v>6600</v>
      </c>
      <c r="G80" s="45">
        <v>20</v>
      </c>
      <c r="H80" s="43">
        <v>1100</v>
      </c>
      <c r="I80" s="45">
        <v>20</v>
      </c>
      <c r="J80" s="43">
        <v>1100</v>
      </c>
      <c r="K80" s="45">
        <v>20</v>
      </c>
      <c r="L80" s="43">
        <v>1100</v>
      </c>
      <c r="M80" s="45">
        <v>20</v>
      </c>
      <c r="N80" s="43">
        <v>1100</v>
      </c>
      <c r="O80" s="45">
        <v>20</v>
      </c>
      <c r="P80" s="43">
        <v>1100</v>
      </c>
      <c r="Q80" s="45">
        <v>20</v>
      </c>
      <c r="R80" s="43">
        <v>1100</v>
      </c>
      <c r="S80" s="45">
        <v>0</v>
      </c>
      <c r="T80" s="43">
        <v>0</v>
      </c>
      <c r="U80" s="45">
        <v>0</v>
      </c>
      <c r="V80" s="43">
        <v>0</v>
      </c>
      <c r="W80" s="45">
        <v>0</v>
      </c>
      <c r="X80" s="43">
        <v>0</v>
      </c>
      <c r="Y80" s="45">
        <v>0</v>
      </c>
      <c r="Z80" s="43">
        <v>0</v>
      </c>
      <c r="AA80" s="45">
        <v>0</v>
      </c>
      <c r="AB80" s="43">
        <v>0</v>
      </c>
      <c r="AC80" s="45">
        <v>0</v>
      </c>
      <c r="AD80" s="53">
        <v>0</v>
      </c>
    </row>
    <row r="81" spans="1:30" x14ac:dyDescent="0.2">
      <c r="A81" s="48"/>
      <c r="B81" s="49" t="s">
        <v>107</v>
      </c>
      <c r="C81" s="50">
        <v>235</v>
      </c>
      <c r="D81" s="49" t="s">
        <v>6</v>
      </c>
      <c r="E81" s="51">
        <v>40</v>
      </c>
      <c r="F81" s="43">
        <f>C81*E81</f>
        <v>9400</v>
      </c>
      <c r="G81" s="45">
        <v>50</v>
      </c>
      <c r="H81" s="43">
        <v>2000</v>
      </c>
      <c r="I81" s="45">
        <v>50</v>
      </c>
      <c r="J81" s="43">
        <v>2000</v>
      </c>
      <c r="K81" s="45">
        <v>50</v>
      </c>
      <c r="L81" s="43">
        <v>2000</v>
      </c>
      <c r="M81" s="45">
        <v>50</v>
      </c>
      <c r="N81" s="43">
        <v>2000</v>
      </c>
      <c r="O81" s="45">
        <v>30</v>
      </c>
      <c r="P81" s="43">
        <v>1200</v>
      </c>
      <c r="Q81" s="45">
        <v>5</v>
      </c>
      <c r="R81" s="43">
        <v>200</v>
      </c>
      <c r="S81" s="45">
        <v>0</v>
      </c>
      <c r="T81" s="43">
        <v>0</v>
      </c>
      <c r="U81" s="45">
        <v>0</v>
      </c>
      <c r="V81" s="43">
        <v>0</v>
      </c>
      <c r="W81" s="45">
        <v>0</v>
      </c>
      <c r="X81" s="43">
        <v>0</v>
      </c>
      <c r="Y81" s="45">
        <v>0</v>
      </c>
      <c r="Z81" s="43">
        <v>0</v>
      </c>
      <c r="AA81" s="45">
        <v>0</v>
      </c>
      <c r="AB81" s="43">
        <v>0</v>
      </c>
      <c r="AC81" s="45">
        <v>0</v>
      </c>
      <c r="AD81" s="53">
        <v>0</v>
      </c>
    </row>
    <row r="82" spans="1:30" ht="15.75" customHeight="1" x14ac:dyDescent="0.2">
      <c r="A82" s="38">
        <v>21603</v>
      </c>
      <c r="B82" s="39" t="s">
        <v>106</v>
      </c>
      <c r="C82" s="40">
        <v>125</v>
      </c>
      <c r="D82" s="39" t="s">
        <v>38</v>
      </c>
      <c r="E82" s="39"/>
      <c r="F82" s="57">
        <v>4000</v>
      </c>
      <c r="G82" s="63"/>
      <c r="H82" s="43"/>
      <c r="I82" s="44"/>
      <c r="J82" s="43"/>
      <c r="K82" s="45"/>
      <c r="L82" s="43"/>
      <c r="M82" s="43"/>
      <c r="N82" s="43"/>
      <c r="O82" s="43"/>
      <c r="P82" s="43"/>
      <c r="Q82" s="43"/>
      <c r="R82" s="43"/>
      <c r="S82" s="46"/>
      <c r="T82" s="46"/>
      <c r="U82" s="46"/>
      <c r="V82" s="43"/>
      <c r="W82" s="46"/>
      <c r="X82" s="46"/>
      <c r="Y82" s="64"/>
      <c r="Z82" s="43"/>
      <c r="AA82" s="46"/>
      <c r="AB82" s="43"/>
      <c r="AC82" s="46"/>
      <c r="AD82" s="47"/>
    </row>
    <row r="83" spans="1:30" x14ac:dyDescent="0.2">
      <c r="A83" s="68"/>
      <c r="B83" s="49" t="s">
        <v>105</v>
      </c>
      <c r="C83" s="50">
        <v>50</v>
      </c>
      <c r="D83" s="49" t="s">
        <v>104</v>
      </c>
      <c r="E83" s="51">
        <v>20</v>
      </c>
      <c r="F83" s="43">
        <f>C83*E83</f>
        <v>1000</v>
      </c>
      <c r="G83" s="45">
        <v>10</v>
      </c>
      <c r="H83" s="43">
        <v>200</v>
      </c>
      <c r="I83" s="45">
        <v>10</v>
      </c>
      <c r="J83" s="43">
        <v>200</v>
      </c>
      <c r="K83" s="45">
        <v>10</v>
      </c>
      <c r="L83" s="43">
        <v>200</v>
      </c>
      <c r="M83" s="45">
        <v>10</v>
      </c>
      <c r="N83" s="43">
        <v>200</v>
      </c>
      <c r="O83" s="45">
        <v>10</v>
      </c>
      <c r="P83" s="43">
        <v>200</v>
      </c>
      <c r="Q83" s="45">
        <v>0</v>
      </c>
      <c r="R83" s="43">
        <v>0</v>
      </c>
      <c r="S83" s="45">
        <v>0</v>
      </c>
      <c r="T83" s="43">
        <v>0</v>
      </c>
      <c r="U83" s="45">
        <v>0</v>
      </c>
      <c r="V83" s="43">
        <v>0</v>
      </c>
      <c r="W83" s="45">
        <v>0</v>
      </c>
      <c r="X83" s="43">
        <v>0</v>
      </c>
      <c r="Y83" s="45">
        <v>0</v>
      </c>
      <c r="Z83" s="43">
        <v>0</v>
      </c>
      <c r="AA83" s="45">
        <v>0</v>
      </c>
      <c r="AB83" s="43">
        <v>0</v>
      </c>
      <c r="AC83" s="45">
        <v>0</v>
      </c>
      <c r="AD83" s="53">
        <v>0</v>
      </c>
    </row>
    <row r="84" spans="1:30" x14ac:dyDescent="0.2">
      <c r="A84" s="48"/>
      <c r="B84" s="49" t="s">
        <v>103</v>
      </c>
      <c r="C84" s="50">
        <v>75</v>
      </c>
      <c r="D84" s="49" t="s">
        <v>6</v>
      </c>
      <c r="E84" s="51">
        <v>40</v>
      </c>
      <c r="F84" s="43">
        <f>C84*E84</f>
        <v>3000</v>
      </c>
      <c r="G84" s="45">
        <v>50</v>
      </c>
      <c r="H84" s="43">
        <v>2000</v>
      </c>
      <c r="I84" s="45">
        <v>25</v>
      </c>
      <c r="J84" s="43">
        <v>1000</v>
      </c>
      <c r="K84" s="45">
        <v>0</v>
      </c>
      <c r="L84" s="43">
        <v>0</v>
      </c>
      <c r="M84" s="45">
        <v>0</v>
      </c>
      <c r="N84" s="43">
        <v>0</v>
      </c>
      <c r="O84" s="45">
        <v>0</v>
      </c>
      <c r="P84" s="43">
        <v>0</v>
      </c>
      <c r="Q84" s="45">
        <v>0</v>
      </c>
      <c r="R84" s="43">
        <v>0</v>
      </c>
      <c r="S84" s="45">
        <v>0</v>
      </c>
      <c r="T84" s="43">
        <v>0</v>
      </c>
      <c r="U84" s="45">
        <v>0</v>
      </c>
      <c r="V84" s="43">
        <v>0</v>
      </c>
      <c r="W84" s="45">
        <v>0</v>
      </c>
      <c r="X84" s="43">
        <v>0</v>
      </c>
      <c r="Y84" s="45">
        <v>0</v>
      </c>
      <c r="Z84" s="43">
        <v>0</v>
      </c>
      <c r="AA84" s="45">
        <v>0</v>
      </c>
      <c r="AB84" s="43">
        <v>0</v>
      </c>
      <c r="AC84" s="45">
        <v>0</v>
      </c>
      <c r="AD84" s="53">
        <v>0</v>
      </c>
    </row>
    <row r="85" spans="1:30" ht="25.5" x14ac:dyDescent="0.2">
      <c r="A85" s="21">
        <v>2200</v>
      </c>
      <c r="B85" s="22" t="s">
        <v>206</v>
      </c>
      <c r="C85" s="23">
        <v>137</v>
      </c>
      <c r="D85" s="24" t="s">
        <v>10</v>
      </c>
      <c r="E85" s="24"/>
      <c r="F85" s="25">
        <v>17000</v>
      </c>
      <c r="G85" s="69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1"/>
    </row>
    <row r="86" spans="1:30" ht="15" customHeight="1" x14ac:dyDescent="0.2">
      <c r="A86" s="28">
        <v>221</v>
      </c>
      <c r="B86" s="29" t="s">
        <v>89</v>
      </c>
      <c r="C86" s="72">
        <v>12</v>
      </c>
      <c r="D86" s="73" t="s">
        <v>0</v>
      </c>
      <c r="E86" s="73"/>
      <c r="F86" s="31">
        <v>15000</v>
      </c>
      <c r="G86" s="74"/>
      <c r="H86" s="33"/>
      <c r="I86" s="35"/>
      <c r="J86" s="33"/>
      <c r="K86" s="35"/>
      <c r="L86" s="33"/>
      <c r="M86" s="35"/>
      <c r="N86" s="33"/>
      <c r="O86" s="35"/>
      <c r="P86" s="33"/>
      <c r="Q86" s="35"/>
      <c r="R86" s="33"/>
      <c r="S86" s="35"/>
      <c r="T86" s="33"/>
      <c r="U86" s="35"/>
      <c r="V86" s="33"/>
      <c r="W86" s="35"/>
      <c r="X86" s="33"/>
      <c r="Y86" s="35"/>
      <c r="Z86" s="33"/>
      <c r="AA86" s="35"/>
      <c r="AB86" s="33"/>
      <c r="AC86" s="35"/>
      <c r="AD86" s="67"/>
    </row>
    <row r="87" spans="1:30" ht="14.25" customHeight="1" x14ac:dyDescent="0.2">
      <c r="A87" s="38">
        <v>22105</v>
      </c>
      <c r="B87" s="39" t="s">
        <v>88</v>
      </c>
      <c r="C87" s="75">
        <v>12</v>
      </c>
      <c r="D87" s="76" t="s">
        <v>12</v>
      </c>
      <c r="E87" s="77"/>
      <c r="F87" s="57">
        <v>15000</v>
      </c>
      <c r="G87" s="45">
        <v>1</v>
      </c>
      <c r="H87" s="43">
        <v>1250</v>
      </c>
      <c r="I87" s="45">
        <v>1</v>
      </c>
      <c r="J87" s="43">
        <v>1250</v>
      </c>
      <c r="K87" s="45">
        <v>1</v>
      </c>
      <c r="L87" s="43">
        <v>1250</v>
      </c>
      <c r="M87" s="45">
        <v>1</v>
      </c>
      <c r="N87" s="43">
        <v>1250</v>
      </c>
      <c r="O87" s="45">
        <v>1</v>
      </c>
      <c r="P87" s="43">
        <v>1250</v>
      </c>
      <c r="Q87" s="45">
        <v>1</v>
      </c>
      <c r="R87" s="43">
        <v>1250</v>
      </c>
      <c r="S87" s="45">
        <v>1</v>
      </c>
      <c r="T87" s="43">
        <v>1250</v>
      </c>
      <c r="U87" s="45">
        <v>1</v>
      </c>
      <c r="V87" s="43">
        <v>1250</v>
      </c>
      <c r="W87" s="45">
        <v>1</v>
      </c>
      <c r="X87" s="43">
        <v>1250</v>
      </c>
      <c r="Y87" s="45">
        <v>1</v>
      </c>
      <c r="Z87" s="43">
        <v>1250</v>
      </c>
      <c r="AA87" s="45">
        <v>1</v>
      </c>
      <c r="AB87" s="43">
        <v>1250</v>
      </c>
      <c r="AC87" s="45">
        <v>1</v>
      </c>
      <c r="AD87" s="43">
        <v>1250</v>
      </c>
    </row>
    <row r="88" spans="1:30" ht="23.25" customHeight="1" x14ac:dyDescent="0.2">
      <c r="A88" s="28">
        <v>223</v>
      </c>
      <c r="B88" s="29" t="s">
        <v>87</v>
      </c>
      <c r="C88" s="72">
        <v>126</v>
      </c>
      <c r="D88" s="73" t="s">
        <v>10</v>
      </c>
      <c r="E88" s="73"/>
      <c r="F88" s="31">
        <v>2000</v>
      </c>
      <c r="G88" s="74"/>
      <c r="H88" s="78"/>
      <c r="I88" s="34"/>
      <c r="J88" s="33"/>
      <c r="K88" s="35"/>
      <c r="L88" s="33"/>
      <c r="M88" s="33"/>
      <c r="N88" s="33"/>
      <c r="O88" s="33"/>
      <c r="P88" s="33"/>
      <c r="Q88" s="33"/>
      <c r="R88" s="3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7"/>
    </row>
    <row r="89" spans="1:30" ht="15.75" customHeight="1" x14ac:dyDescent="0.2">
      <c r="A89" s="38">
        <v>22302</v>
      </c>
      <c r="B89" s="39" t="s">
        <v>86</v>
      </c>
      <c r="C89" s="75">
        <v>125</v>
      </c>
      <c r="D89" s="76" t="s">
        <v>0</v>
      </c>
      <c r="E89" s="76"/>
      <c r="F89" s="57">
        <v>2000</v>
      </c>
      <c r="G89" s="79"/>
      <c r="H89" s="80"/>
      <c r="I89" s="44"/>
      <c r="J89" s="43"/>
      <c r="K89" s="45"/>
      <c r="L89" s="43"/>
      <c r="M89" s="43"/>
      <c r="N89" s="43"/>
      <c r="O89" s="43"/>
      <c r="P89" s="43"/>
      <c r="Q89" s="43"/>
      <c r="R89" s="43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7"/>
    </row>
    <row r="90" spans="1:30" x14ac:dyDescent="0.2">
      <c r="A90" s="48"/>
      <c r="B90" s="49" t="s">
        <v>85</v>
      </c>
      <c r="C90" s="50">
        <v>15</v>
      </c>
      <c r="D90" s="46" t="s">
        <v>84</v>
      </c>
      <c r="E90" s="81">
        <v>10</v>
      </c>
      <c r="F90" s="43">
        <f>C90*E90</f>
        <v>150</v>
      </c>
      <c r="G90" s="45">
        <v>10</v>
      </c>
      <c r="H90" s="53">
        <v>100</v>
      </c>
      <c r="I90" s="45">
        <v>5</v>
      </c>
      <c r="J90" s="53">
        <v>50</v>
      </c>
      <c r="K90" s="45">
        <v>0</v>
      </c>
      <c r="L90" s="53">
        <v>0</v>
      </c>
      <c r="M90" s="45">
        <v>0</v>
      </c>
      <c r="N90" s="53">
        <v>0</v>
      </c>
      <c r="O90" s="45">
        <v>0</v>
      </c>
      <c r="P90" s="53">
        <v>0</v>
      </c>
      <c r="Q90" s="45">
        <v>0</v>
      </c>
      <c r="R90" s="53">
        <v>0</v>
      </c>
      <c r="S90" s="45">
        <v>0</v>
      </c>
      <c r="T90" s="53">
        <v>0</v>
      </c>
      <c r="U90" s="45">
        <v>0</v>
      </c>
      <c r="V90" s="53">
        <v>0</v>
      </c>
      <c r="W90" s="45">
        <v>0</v>
      </c>
      <c r="X90" s="53">
        <v>0</v>
      </c>
      <c r="Y90" s="45">
        <v>0</v>
      </c>
      <c r="Z90" s="53">
        <v>0</v>
      </c>
      <c r="AA90" s="45">
        <v>0</v>
      </c>
      <c r="AB90" s="53">
        <v>0</v>
      </c>
      <c r="AC90" s="45">
        <v>0</v>
      </c>
      <c r="AD90" s="53">
        <v>0</v>
      </c>
    </row>
    <row r="91" spans="1:30" x14ac:dyDescent="0.2">
      <c r="A91" s="48"/>
      <c r="B91" s="49" t="s">
        <v>83</v>
      </c>
      <c r="C91" s="50">
        <v>25</v>
      </c>
      <c r="D91" s="46" t="s">
        <v>79</v>
      </c>
      <c r="E91" s="81">
        <v>13</v>
      </c>
      <c r="F91" s="43">
        <f t="shared" ref="F91:F94" si="4">C91*E91</f>
        <v>325</v>
      </c>
      <c r="G91" s="45">
        <v>10</v>
      </c>
      <c r="H91" s="43">
        <f>G91*13</f>
        <v>130</v>
      </c>
      <c r="I91" s="45">
        <v>10</v>
      </c>
      <c r="J91" s="43">
        <f>I91*13</f>
        <v>130</v>
      </c>
      <c r="K91" s="45">
        <v>5</v>
      </c>
      <c r="L91" s="43">
        <f>K91*13</f>
        <v>65</v>
      </c>
      <c r="M91" s="45">
        <v>0</v>
      </c>
      <c r="N91" s="43">
        <v>0</v>
      </c>
      <c r="O91" s="45">
        <v>0</v>
      </c>
      <c r="P91" s="43">
        <v>0</v>
      </c>
      <c r="Q91" s="45">
        <v>0</v>
      </c>
      <c r="R91" s="43">
        <v>0</v>
      </c>
      <c r="S91" s="45">
        <v>0</v>
      </c>
      <c r="T91" s="43">
        <v>0</v>
      </c>
      <c r="U91" s="45">
        <v>0</v>
      </c>
      <c r="V91" s="43">
        <v>0</v>
      </c>
      <c r="W91" s="45">
        <v>0</v>
      </c>
      <c r="X91" s="43">
        <v>0</v>
      </c>
      <c r="Y91" s="45">
        <v>0</v>
      </c>
      <c r="Z91" s="43">
        <v>0</v>
      </c>
      <c r="AA91" s="45">
        <v>0</v>
      </c>
      <c r="AB91" s="43">
        <v>0</v>
      </c>
      <c r="AC91" s="45">
        <v>0</v>
      </c>
      <c r="AD91" s="53">
        <f>AC91*13</f>
        <v>0</v>
      </c>
    </row>
    <row r="92" spans="1:30" x14ac:dyDescent="0.2">
      <c r="A92" s="48"/>
      <c r="B92" s="49" t="s">
        <v>82</v>
      </c>
      <c r="C92" s="50">
        <v>40</v>
      </c>
      <c r="D92" s="46" t="s">
        <v>79</v>
      </c>
      <c r="E92" s="81">
        <v>15</v>
      </c>
      <c r="F92" s="43">
        <f t="shared" si="4"/>
        <v>600</v>
      </c>
      <c r="G92" s="45">
        <v>30</v>
      </c>
      <c r="H92" s="43">
        <v>450</v>
      </c>
      <c r="I92" s="45">
        <v>10</v>
      </c>
      <c r="J92" s="43">
        <v>150</v>
      </c>
      <c r="K92" s="45">
        <v>0</v>
      </c>
      <c r="L92" s="43">
        <v>0</v>
      </c>
      <c r="M92" s="45">
        <v>0</v>
      </c>
      <c r="N92" s="43">
        <v>0</v>
      </c>
      <c r="O92" s="45">
        <v>0</v>
      </c>
      <c r="P92" s="43">
        <v>0</v>
      </c>
      <c r="Q92" s="45">
        <v>0</v>
      </c>
      <c r="R92" s="43">
        <v>0</v>
      </c>
      <c r="S92" s="45">
        <v>0</v>
      </c>
      <c r="T92" s="43">
        <v>0</v>
      </c>
      <c r="U92" s="45">
        <v>0</v>
      </c>
      <c r="V92" s="43">
        <v>0</v>
      </c>
      <c r="W92" s="45">
        <v>0</v>
      </c>
      <c r="X92" s="43">
        <v>0</v>
      </c>
      <c r="Y92" s="45">
        <v>0</v>
      </c>
      <c r="Z92" s="43">
        <v>0</v>
      </c>
      <c r="AA92" s="45">
        <v>0</v>
      </c>
      <c r="AB92" s="43">
        <v>0</v>
      </c>
      <c r="AC92" s="45">
        <v>0</v>
      </c>
      <c r="AD92" s="53">
        <v>0</v>
      </c>
    </row>
    <row r="93" spans="1:30" x14ac:dyDescent="0.2">
      <c r="A93" s="48"/>
      <c r="B93" s="49" t="s">
        <v>81</v>
      </c>
      <c r="C93" s="50">
        <v>25</v>
      </c>
      <c r="D93" s="46" t="s">
        <v>79</v>
      </c>
      <c r="E93" s="81">
        <v>13</v>
      </c>
      <c r="F93" s="43">
        <f t="shared" si="4"/>
        <v>325</v>
      </c>
      <c r="G93" s="45">
        <v>15</v>
      </c>
      <c r="H93" s="43">
        <f>G93*13</f>
        <v>195</v>
      </c>
      <c r="I93" s="45">
        <v>10</v>
      </c>
      <c r="J93" s="43">
        <f>I93*13</f>
        <v>130</v>
      </c>
      <c r="K93" s="45">
        <v>0</v>
      </c>
      <c r="L93" s="43">
        <v>0</v>
      </c>
      <c r="M93" s="45">
        <v>0</v>
      </c>
      <c r="N93" s="43">
        <v>0</v>
      </c>
      <c r="O93" s="45">
        <v>0</v>
      </c>
      <c r="P93" s="43">
        <v>0</v>
      </c>
      <c r="Q93" s="45">
        <v>0</v>
      </c>
      <c r="R93" s="43">
        <v>0</v>
      </c>
      <c r="S93" s="45">
        <v>0</v>
      </c>
      <c r="T93" s="43">
        <v>0</v>
      </c>
      <c r="U93" s="45">
        <v>0</v>
      </c>
      <c r="V93" s="43">
        <v>0</v>
      </c>
      <c r="W93" s="45">
        <v>0</v>
      </c>
      <c r="X93" s="43">
        <v>0</v>
      </c>
      <c r="Y93" s="45">
        <v>0</v>
      </c>
      <c r="Z93" s="43">
        <v>0</v>
      </c>
      <c r="AA93" s="45">
        <v>0</v>
      </c>
      <c r="AB93" s="43">
        <v>0</v>
      </c>
      <c r="AC93" s="45">
        <v>0</v>
      </c>
      <c r="AD93" s="53">
        <v>0</v>
      </c>
    </row>
    <row r="94" spans="1:30" x14ac:dyDescent="0.2">
      <c r="A94" s="48"/>
      <c r="B94" s="49" t="s">
        <v>80</v>
      </c>
      <c r="C94" s="50">
        <v>20</v>
      </c>
      <c r="D94" s="46" t="s">
        <v>79</v>
      </c>
      <c r="E94" s="81">
        <v>30</v>
      </c>
      <c r="F94" s="43">
        <f t="shared" si="4"/>
        <v>600</v>
      </c>
      <c r="G94" s="45">
        <v>10</v>
      </c>
      <c r="H94" s="43">
        <v>300</v>
      </c>
      <c r="I94" s="45">
        <v>10</v>
      </c>
      <c r="J94" s="43">
        <v>300</v>
      </c>
      <c r="K94" s="45">
        <v>0</v>
      </c>
      <c r="L94" s="43">
        <v>0</v>
      </c>
      <c r="M94" s="45">
        <v>0</v>
      </c>
      <c r="N94" s="43">
        <v>0</v>
      </c>
      <c r="O94" s="45">
        <v>0</v>
      </c>
      <c r="P94" s="43">
        <v>0</v>
      </c>
      <c r="Q94" s="45">
        <v>0</v>
      </c>
      <c r="R94" s="43">
        <v>0</v>
      </c>
      <c r="S94" s="45">
        <v>0</v>
      </c>
      <c r="T94" s="43">
        <v>0</v>
      </c>
      <c r="U94" s="45">
        <v>0</v>
      </c>
      <c r="V94" s="43">
        <v>0</v>
      </c>
      <c r="W94" s="45">
        <v>0</v>
      </c>
      <c r="X94" s="43">
        <v>0</v>
      </c>
      <c r="Y94" s="45">
        <v>0</v>
      </c>
      <c r="Z94" s="43">
        <v>0</v>
      </c>
      <c r="AA94" s="45">
        <v>0</v>
      </c>
      <c r="AB94" s="43">
        <v>0</v>
      </c>
      <c r="AC94" s="45">
        <v>0</v>
      </c>
      <c r="AD94" s="53">
        <v>0</v>
      </c>
    </row>
    <row r="95" spans="1:30" ht="15.75" customHeight="1" x14ac:dyDescent="0.2">
      <c r="A95" s="21">
        <v>2400</v>
      </c>
      <c r="B95" s="22" t="s">
        <v>78</v>
      </c>
      <c r="C95" s="23">
        <v>276</v>
      </c>
      <c r="D95" s="82" t="s">
        <v>77</v>
      </c>
      <c r="E95" s="82"/>
      <c r="F95" s="83">
        <v>124400</v>
      </c>
      <c r="G95" s="84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6"/>
    </row>
    <row r="96" spans="1:30" ht="16.5" customHeight="1" x14ac:dyDescent="0.2">
      <c r="A96" s="28">
        <v>241</v>
      </c>
      <c r="B96" s="29" t="s">
        <v>207</v>
      </c>
      <c r="C96" s="72">
        <v>1</v>
      </c>
      <c r="D96" s="87" t="s">
        <v>0</v>
      </c>
      <c r="E96" s="87"/>
      <c r="F96" s="88">
        <v>5000</v>
      </c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90"/>
    </row>
    <row r="97" spans="1:30" s="4" customFormat="1" ht="15.75" customHeight="1" x14ac:dyDescent="0.2">
      <c r="A97" s="91">
        <v>24103</v>
      </c>
      <c r="B97" s="92" t="s">
        <v>213</v>
      </c>
      <c r="C97" s="93">
        <v>1</v>
      </c>
      <c r="D97" s="94" t="s">
        <v>12</v>
      </c>
      <c r="E97" s="94"/>
      <c r="F97" s="95">
        <v>5000</v>
      </c>
      <c r="G97" s="96">
        <v>1</v>
      </c>
      <c r="H97" s="97">
        <v>5000</v>
      </c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9"/>
    </row>
    <row r="98" spans="1:30" ht="38.25" x14ac:dyDescent="0.2">
      <c r="A98" s="28">
        <v>242</v>
      </c>
      <c r="B98" s="29" t="s">
        <v>76</v>
      </c>
      <c r="C98" s="72">
        <v>4</v>
      </c>
      <c r="D98" s="73" t="s">
        <v>38</v>
      </c>
      <c r="E98" s="100"/>
      <c r="F98" s="31">
        <v>4000</v>
      </c>
      <c r="G98" s="35"/>
      <c r="H98" s="33"/>
      <c r="I98" s="35"/>
      <c r="J98" s="33"/>
      <c r="K98" s="35"/>
      <c r="L98" s="33"/>
      <c r="M98" s="35"/>
      <c r="N98" s="33"/>
      <c r="O98" s="35"/>
      <c r="P98" s="33"/>
      <c r="Q98" s="35"/>
      <c r="R98" s="33"/>
      <c r="S98" s="35"/>
      <c r="T98" s="33"/>
      <c r="U98" s="35"/>
      <c r="V98" s="33"/>
      <c r="W98" s="35"/>
      <c r="X98" s="33"/>
      <c r="Y98" s="35"/>
      <c r="Z98" s="33"/>
      <c r="AA98" s="35"/>
      <c r="AB98" s="33"/>
      <c r="AC98" s="35"/>
      <c r="AD98" s="67"/>
    </row>
    <row r="99" spans="1:30" ht="38.25" x14ac:dyDescent="0.2">
      <c r="A99" s="38">
        <v>24201</v>
      </c>
      <c r="B99" s="39" t="s">
        <v>76</v>
      </c>
      <c r="C99" s="75">
        <v>4</v>
      </c>
      <c r="D99" s="76" t="s">
        <v>12</v>
      </c>
      <c r="E99" s="77"/>
      <c r="F99" s="101">
        <v>4000</v>
      </c>
      <c r="G99" s="45">
        <v>1</v>
      </c>
      <c r="H99" s="43">
        <v>1000</v>
      </c>
      <c r="I99" s="45">
        <v>1</v>
      </c>
      <c r="J99" s="43">
        <v>1000</v>
      </c>
      <c r="K99" s="45">
        <v>1</v>
      </c>
      <c r="L99" s="43">
        <v>1000</v>
      </c>
      <c r="M99" s="45">
        <v>1</v>
      </c>
      <c r="N99" s="43">
        <v>1000</v>
      </c>
      <c r="O99" s="45">
        <v>0</v>
      </c>
      <c r="P99" s="43">
        <v>0</v>
      </c>
      <c r="Q99" s="45">
        <v>0</v>
      </c>
      <c r="R99" s="43">
        <v>0</v>
      </c>
      <c r="S99" s="45">
        <v>0</v>
      </c>
      <c r="T99" s="43">
        <v>0</v>
      </c>
      <c r="U99" s="45">
        <v>0</v>
      </c>
      <c r="V99" s="43">
        <v>0</v>
      </c>
      <c r="W99" s="45">
        <v>0</v>
      </c>
      <c r="X99" s="43">
        <v>0</v>
      </c>
      <c r="Y99" s="45">
        <v>0</v>
      </c>
      <c r="Z99" s="43">
        <v>0</v>
      </c>
      <c r="AA99" s="45">
        <v>0</v>
      </c>
      <c r="AB99" s="43">
        <v>0</v>
      </c>
      <c r="AC99" s="45">
        <v>0</v>
      </c>
      <c r="AD99" s="53">
        <v>0</v>
      </c>
    </row>
    <row r="100" spans="1:30" ht="38.25" x14ac:dyDescent="0.2">
      <c r="A100" s="28">
        <v>243</v>
      </c>
      <c r="B100" s="29" t="s">
        <v>75</v>
      </c>
      <c r="C100" s="72">
        <v>1</v>
      </c>
      <c r="D100" s="73" t="s">
        <v>38</v>
      </c>
      <c r="E100" s="100"/>
      <c r="F100" s="31">
        <v>5000</v>
      </c>
      <c r="G100" s="35"/>
      <c r="H100" s="33"/>
      <c r="I100" s="35"/>
      <c r="J100" s="33"/>
      <c r="K100" s="35"/>
      <c r="L100" s="33"/>
      <c r="M100" s="35"/>
      <c r="N100" s="33"/>
      <c r="O100" s="35"/>
      <c r="P100" s="33"/>
      <c r="Q100" s="35"/>
      <c r="R100" s="33"/>
      <c r="S100" s="35"/>
      <c r="T100" s="33"/>
      <c r="U100" s="35"/>
      <c r="V100" s="33"/>
      <c r="W100" s="35"/>
      <c r="X100" s="33"/>
      <c r="Y100" s="35"/>
      <c r="Z100" s="33"/>
      <c r="AA100" s="35"/>
      <c r="AB100" s="33"/>
      <c r="AC100" s="35"/>
      <c r="AD100" s="67"/>
    </row>
    <row r="101" spans="1:30" ht="38.25" x14ac:dyDescent="0.2">
      <c r="A101" s="38">
        <v>24301</v>
      </c>
      <c r="B101" s="39" t="s">
        <v>75</v>
      </c>
      <c r="C101" s="75">
        <v>1</v>
      </c>
      <c r="D101" s="76" t="s">
        <v>12</v>
      </c>
      <c r="E101" s="77"/>
      <c r="F101" s="57">
        <v>5000</v>
      </c>
      <c r="G101" s="45">
        <v>1</v>
      </c>
      <c r="H101" s="43">
        <v>5000</v>
      </c>
      <c r="I101" s="45">
        <v>0</v>
      </c>
      <c r="J101" s="43">
        <v>0</v>
      </c>
      <c r="K101" s="45">
        <v>0</v>
      </c>
      <c r="L101" s="43">
        <v>0</v>
      </c>
      <c r="M101" s="45">
        <v>0</v>
      </c>
      <c r="N101" s="43">
        <v>0</v>
      </c>
      <c r="O101" s="45">
        <v>0</v>
      </c>
      <c r="P101" s="43">
        <v>0</v>
      </c>
      <c r="Q101" s="45">
        <v>0</v>
      </c>
      <c r="R101" s="43">
        <v>0</v>
      </c>
      <c r="S101" s="45">
        <v>0</v>
      </c>
      <c r="T101" s="43">
        <v>0</v>
      </c>
      <c r="U101" s="45">
        <v>0</v>
      </c>
      <c r="V101" s="43">
        <v>0</v>
      </c>
      <c r="W101" s="45">
        <v>0</v>
      </c>
      <c r="X101" s="43">
        <v>0</v>
      </c>
      <c r="Y101" s="45">
        <v>0</v>
      </c>
      <c r="Z101" s="43">
        <v>0</v>
      </c>
      <c r="AA101" s="45">
        <v>0</v>
      </c>
      <c r="AB101" s="43">
        <v>0</v>
      </c>
      <c r="AC101" s="45">
        <v>0</v>
      </c>
      <c r="AD101" s="53">
        <v>0</v>
      </c>
    </row>
    <row r="102" spans="1:30" ht="38.25" x14ac:dyDescent="0.2">
      <c r="A102" s="28">
        <v>244</v>
      </c>
      <c r="B102" s="29" t="s">
        <v>187</v>
      </c>
      <c r="C102" s="72">
        <v>1</v>
      </c>
      <c r="D102" s="73" t="s">
        <v>0</v>
      </c>
      <c r="E102" s="100"/>
      <c r="F102" s="31">
        <v>10000</v>
      </c>
      <c r="G102" s="102"/>
      <c r="H102" s="33"/>
      <c r="I102" s="35"/>
      <c r="J102" s="33"/>
      <c r="K102" s="35"/>
      <c r="L102" s="33"/>
      <c r="M102" s="35"/>
      <c r="N102" s="33"/>
      <c r="O102" s="35"/>
      <c r="P102" s="33"/>
      <c r="Q102" s="35"/>
      <c r="R102" s="33"/>
      <c r="S102" s="35"/>
      <c r="T102" s="33"/>
      <c r="U102" s="35"/>
      <c r="V102" s="33"/>
      <c r="W102" s="35"/>
      <c r="X102" s="33"/>
      <c r="Y102" s="35"/>
      <c r="Z102" s="33"/>
      <c r="AA102" s="35"/>
      <c r="AB102" s="33"/>
      <c r="AC102" s="35"/>
      <c r="AD102" s="67"/>
    </row>
    <row r="103" spans="1:30" ht="38.25" x14ac:dyDescent="0.2">
      <c r="A103" s="38">
        <v>24401</v>
      </c>
      <c r="B103" s="39" t="s">
        <v>187</v>
      </c>
      <c r="C103" s="75">
        <v>1</v>
      </c>
      <c r="D103" s="76" t="s">
        <v>0</v>
      </c>
      <c r="E103" s="77"/>
      <c r="F103" s="57">
        <v>10000</v>
      </c>
      <c r="G103" s="45">
        <v>1</v>
      </c>
      <c r="H103" s="43">
        <v>10000</v>
      </c>
      <c r="I103" s="45">
        <v>0</v>
      </c>
      <c r="J103" s="43">
        <v>0</v>
      </c>
      <c r="K103" s="45">
        <v>0</v>
      </c>
      <c r="L103" s="43">
        <v>0</v>
      </c>
      <c r="M103" s="45">
        <v>0</v>
      </c>
      <c r="N103" s="43">
        <v>0</v>
      </c>
      <c r="O103" s="45">
        <v>0</v>
      </c>
      <c r="P103" s="43">
        <v>0</v>
      </c>
      <c r="Q103" s="45">
        <v>0</v>
      </c>
      <c r="R103" s="43">
        <v>0</v>
      </c>
      <c r="S103" s="45">
        <v>0</v>
      </c>
      <c r="T103" s="43">
        <v>0</v>
      </c>
      <c r="U103" s="45">
        <v>0</v>
      </c>
      <c r="V103" s="43">
        <v>0</v>
      </c>
      <c r="W103" s="45">
        <v>0</v>
      </c>
      <c r="X103" s="43">
        <v>0</v>
      </c>
      <c r="Y103" s="45">
        <v>0</v>
      </c>
      <c r="Z103" s="43">
        <v>0</v>
      </c>
      <c r="AA103" s="45">
        <v>0</v>
      </c>
      <c r="AB103" s="43">
        <v>0</v>
      </c>
      <c r="AC103" s="45">
        <v>0</v>
      </c>
      <c r="AD103" s="53">
        <v>0</v>
      </c>
    </row>
    <row r="104" spans="1:30" ht="38.25" x14ac:dyDescent="0.2">
      <c r="A104" s="28">
        <v>245</v>
      </c>
      <c r="B104" s="29" t="s">
        <v>188</v>
      </c>
      <c r="C104" s="72">
        <v>1</v>
      </c>
      <c r="D104" s="73" t="s">
        <v>0</v>
      </c>
      <c r="E104" s="100"/>
      <c r="F104" s="31">
        <v>1000</v>
      </c>
      <c r="G104" s="102"/>
      <c r="H104" s="31"/>
      <c r="I104" s="102"/>
      <c r="J104" s="31"/>
      <c r="K104" s="102"/>
      <c r="L104" s="31"/>
      <c r="M104" s="102"/>
      <c r="N104" s="31"/>
      <c r="O104" s="102"/>
      <c r="P104" s="31"/>
      <c r="Q104" s="102"/>
      <c r="R104" s="31"/>
      <c r="S104" s="102"/>
      <c r="T104" s="31"/>
      <c r="U104" s="102"/>
      <c r="V104" s="31"/>
      <c r="W104" s="102"/>
      <c r="X104" s="31"/>
      <c r="Y104" s="102"/>
      <c r="Z104" s="31"/>
      <c r="AA104" s="102"/>
      <c r="AB104" s="31"/>
      <c r="AC104" s="102"/>
      <c r="AD104" s="103"/>
    </row>
    <row r="105" spans="1:30" ht="14.25" customHeight="1" x14ac:dyDescent="0.2">
      <c r="A105" s="38">
        <v>24501</v>
      </c>
      <c r="B105" s="39" t="s">
        <v>189</v>
      </c>
      <c r="C105" s="75">
        <v>1</v>
      </c>
      <c r="D105" s="76" t="s">
        <v>0</v>
      </c>
      <c r="E105" s="77"/>
      <c r="F105" s="57">
        <v>1000</v>
      </c>
      <c r="G105" s="45">
        <v>0</v>
      </c>
      <c r="H105" s="43">
        <v>0</v>
      </c>
      <c r="I105" s="45">
        <v>0</v>
      </c>
      <c r="J105" s="43">
        <v>0</v>
      </c>
      <c r="K105" s="45">
        <v>1</v>
      </c>
      <c r="L105" s="43">
        <v>1000</v>
      </c>
      <c r="M105" s="45">
        <v>0</v>
      </c>
      <c r="N105" s="43">
        <v>0</v>
      </c>
      <c r="O105" s="45">
        <v>0</v>
      </c>
      <c r="P105" s="43">
        <v>0</v>
      </c>
      <c r="Q105" s="45">
        <v>0</v>
      </c>
      <c r="R105" s="43">
        <v>0</v>
      </c>
      <c r="S105" s="45">
        <v>0</v>
      </c>
      <c r="T105" s="43">
        <v>0</v>
      </c>
      <c r="U105" s="45">
        <v>0</v>
      </c>
      <c r="V105" s="43">
        <v>0</v>
      </c>
      <c r="W105" s="45">
        <v>0</v>
      </c>
      <c r="X105" s="43">
        <v>0</v>
      </c>
      <c r="Y105" s="45">
        <v>0</v>
      </c>
      <c r="Z105" s="43">
        <v>0</v>
      </c>
      <c r="AA105" s="45">
        <v>0</v>
      </c>
      <c r="AB105" s="43">
        <v>0</v>
      </c>
      <c r="AC105" s="45">
        <v>0</v>
      </c>
      <c r="AD105" s="53">
        <v>0</v>
      </c>
    </row>
    <row r="106" spans="1:30" ht="16.5" customHeight="1" x14ac:dyDescent="0.2">
      <c r="A106" s="28">
        <v>246</v>
      </c>
      <c r="B106" s="29" t="s">
        <v>74</v>
      </c>
      <c r="C106" s="72">
        <v>238</v>
      </c>
      <c r="D106" s="73" t="s">
        <v>38</v>
      </c>
      <c r="E106" s="73"/>
      <c r="F106" s="31">
        <v>31000</v>
      </c>
      <c r="G106" s="32"/>
      <c r="H106" s="33"/>
      <c r="I106" s="34"/>
      <c r="J106" s="33"/>
      <c r="K106" s="35"/>
      <c r="L106" s="33"/>
      <c r="M106" s="33"/>
      <c r="N106" s="33"/>
      <c r="O106" s="33"/>
      <c r="P106" s="33"/>
      <c r="Q106" s="33"/>
      <c r="R106" s="3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7"/>
    </row>
    <row r="107" spans="1:30" ht="38.25" x14ac:dyDescent="0.2">
      <c r="A107" s="104">
        <v>24601</v>
      </c>
      <c r="B107" s="92" t="s">
        <v>73</v>
      </c>
      <c r="C107" s="93">
        <v>237</v>
      </c>
      <c r="D107" s="76" t="s">
        <v>38</v>
      </c>
      <c r="E107" s="76"/>
      <c r="F107" s="57">
        <v>30000</v>
      </c>
      <c r="G107" s="63"/>
      <c r="H107" s="43"/>
      <c r="I107" s="44"/>
      <c r="J107" s="43"/>
      <c r="K107" s="45"/>
      <c r="L107" s="43"/>
      <c r="M107" s="43"/>
      <c r="N107" s="43"/>
      <c r="O107" s="43"/>
      <c r="P107" s="43"/>
      <c r="Q107" s="43"/>
      <c r="R107" s="43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7"/>
    </row>
    <row r="108" spans="1:30" x14ac:dyDescent="0.2">
      <c r="A108" s="48"/>
      <c r="B108" s="49" t="s">
        <v>72</v>
      </c>
      <c r="C108" s="50">
        <v>20</v>
      </c>
      <c r="D108" s="46" t="s">
        <v>6</v>
      </c>
      <c r="E108" s="81">
        <v>90</v>
      </c>
      <c r="F108" s="43">
        <f>C108*E108</f>
        <v>1800</v>
      </c>
      <c r="G108" s="45">
        <v>5</v>
      </c>
      <c r="H108" s="43">
        <v>450</v>
      </c>
      <c r="I108" s="45">
        <v>5</v>
      </c>
      <c r="J108" s="43">
        <v>450</v>
      </c>
      <c r="K108" s="45">
        <v>5</v>
      </c>
      <c r="L108" s="43">
        <v>450</v>
      </c>
      <c r="M108" s="45">
        <v>5</v>
      </c>
      <c r="N108" s="43">
        <v>450</v>
      </c>
      <c r="O108" s="45">
        <v>0</v>
      </c>
      <c r="P108" s="43">
        <v>0</v>
      </c>
      <c r="Q108" s="45">
        <v>0</v>
      </c>
      <c r="R108" s="43">
        <v>0</v>
      </c>
      <c r="S108" s="45">
        <v>0</v>
      </c>
      <c r="T108" s="43">
        <v>0</v>
      </c>
      <c r="U108" s="45">
        <v>0</v>
      </c>
      <c r="V108" s="43">
        <v>0</v>
      </c>
      <c r="W108" s="45">
        <v>0</v>
      </c>
      <c r="X108" s="43">
        <v>0</v>
      </c>
      <c r="Y108" s="45">
        <v>0</v>
      </c>
      <c r="Z108" s="43">
        <v>0</v>
      </c>
      <c r="AA108" s="45">
        <v>0</v>
      </c>
      <c r="AB108" s="43">
        <v>0</v>
      </c>
      <c r="AC108" s="45">
        <v>0</v>
      </c>
      <c r="AD108" s="53">
        <v>0</v>
      </c>
    </row>
    <row r="109" spans="1:30" x14ac:dyDescent="0.2">
      <c r="A109" s="48"/>
      <c r="B109" s="49" t="s">
        <v>71</v>
      </c>
      <c r="C109" s="50">
        <v>40</v>
      </c>
      <c r="D109" s="46" t="s">
        <v>6</v>
      </c>
      <c r="E109" s="81">
        <v>250</v>
      </c>
      <c r="F109" s="43">
        <f t="shared" ref="F109:F116" si="5">C109*E109</f>
        <v>10000</v>
      </c>
      <c r="G109" s="45">
        <v>20</v>
      </c>
      <c r="H109" s="43">
        <v>5000</v>
      </c>
      <c r="I109" s="45">
        <v>20</v>
      </c>
      <c r="J109" s="43">
        <v>5000</v>
      </c>
      <c r="K109" s="45">
        <v>0</v>
      </c>
      <c r="L109" s="43">
        <v>0</v>
      </c>
      <c r="M109" s="45">
        <v>0</v>
      </c>
      <c r="N109" s="43">
        <v>0</v>
      </c>
      <c r="O109" s="45">
        <v>0</v>
      </c>
      <c r="P109" s="43">
        <v>0</v>
      </c>
      <c r="Q109" s="45">
        <v>2</v>
      </c>
      <c r="R109" s="43">
        <v>0</v>
      </c>
      <c r="S109" s="45">
        <v>0</v>
      </c>
      <c r="T109" s="43">
        <v>0</v>
      </c>
      <c r="U109" s="45">
        <v>0</v>
      </c>
      <c r="V109" s="43">
        <v>0</v>
      </c>
      <c r="W109" s="45">
        <v>0</v>
      </c>
      <c r="X109" s="43">
        <v>0</v>
      </c>
      <c r="Y109" s="45">
        <v>0</v>
      </c>
      <c r="Z109" s="43">
        <f>Y109*130</f>
        <v>0</v>
      </c>
      <c r="AA109" s="45">
        <v>0</v>
      </c>
      <c r="AB109" s="43">
        <f>AA109*130</f>
        <v>0</v>
      </c>
      <c r="AC109" s="45">
        <v>0</v>
      </c>
      <c r="AD109" s="53">
        <f>AC109*130</f>
        <v>0</v>
      </c>
    </row>
    <row r="110" spans="1:30" ht="25.5" x14ac:dyDescent="0.2">
      <c r="A110" s="48"/>
      <c r="B110" s="49" t="s">
        <v>70</v>
      </c>
      <c r="C110" s="50">
        <v>25</v>
      </c>
      <c r="D110" s="46" t="s">
        <v>69</v>
      </c>
      <c r="E110" s="81">
        <v>105</v>
      </c>
      <c r="F110" s="43">
        <f t="shared" si="5"/>
        <v>2625</v>
      </c>
      <c r="G110" s="45">
        <v>5</v>
      </c>
      <c r="H110" s="43">
        <v>525</v>
      </c>
      <c r="I110" s="45">
        <v>5</v>
      </c>
      <c r="J110" s="43">
        <v>525</v>
      </c>
      <c r="K110" s="45">
        <v>5</v>
      </c>
      <c r="L110" s="43">
        <v>525</v>
      </c>
      <c r="M110" s="45">
        <v>5</v>
      </c>
      <c r="N110" s="43">
        <v>525</v>
      </c>
      <c r="O110" s="45">
        <v>5</v>
      </c>
      <c r="P110" s="43">
        <v>525</v>
      </c>
      <c r="Q110" s="45">
        <v>0</v>
      </c>
      <c r="R110" s="43">
        <v>0</v>
      </c>
      <c r="S110" s="45">
        <v>0</v>
      </c>
      <c r="T110" s="43">
        <v>0</v>
      </c>
      <c r="U110" s="45">
        <v>0</v>
      </c>
      <c r="V110" s="43">
        <v>0</v>
      </c>
      <c r="W110" s="45">
        <v>0</v>
      </c>
      <c r="X110" s="43">
        <v>0</v>
      </c>
      <c r="Y110" s="45">
        <v>0</v>
      </c>
      <c r="Z110" s="43">
        <v>0</v>
      </c>
      <c r="AA110" s="45">
        <v>0</v>
      </c>
      <c r="AB110" s="43">
        <v>0</v>
      </c>
      <c r="AC110" s="45">
        <v>0</v>
      </c>
      <c r="AD110" s="53">
        <v>0</v>
      </c>
    </row>
    <row r="111" spans="1:30" x14ac:dyDescent="0.2">
      <c r="A111" s="48"/>
      <c r="B111" s="49" t="s">
        <v>68</v>
      </c>
      <c r="C111" s="50">
        <v>55</v>
      </c>
      <c r="D111" s="46" t="s">
        <v>6</v>
      </c>
      <c r="E111" s="81">
        <v>200</v>
      </c>
      <c r="F111" s="43">
        <f t="shared" si="5"/>
        <v>11000</v>
      </c>
      <c r="G111" s="45">
        <v>10</v>
      </c>
      <c r="H111" s="43">
        <v>2000</v>
      </c>
      <c r="I111" s="45">
        <v>10</v>
      </c>
      <c r="J111" s="43">
        <v>2000</v>
      </c>
      <c r="K111" s="45">
        <v>10</v>
      </c>
      <c r="L111" s="43">
        <v>2000</v>
      </c>
      <c r="M111" s="45">
        <v>10</v>
      </c>
      <c r="N111" s="43">
        <v>2000</v>
      </c>
      <c r="O111" s="45">
        <v>10</v>
      </c>
      <c r="P111" s="43">
        <v>2000</v>
      </c>
      <c r="Q111" s="45">
        <v>5</v>
      </c>
      <c r="R111" s="43">
        <v>1000</v>
      </c>
      <c r="S111" s="45">
        <v>0</v>
      </c>
      <c r="T111" s="43">
        <f>S111*47</f>
        <v>0</v>
      </c>
      <c r="U111" s="45">
        <v>0</v>
      </c>
      <c r="V111" s="43">
        <f>U111*47</f>
        <v>0</v>
      </c>
      <c r="W111" s="45">
        <v>0</v>
      </c>
      <c r="X111" s="43">
        <v>0</v>
      </c>
      <c r="Y111" s="45">
        <v>0</v>
      </c>
      <c r="Z111" s="43">
        <v>0</v>
      </c>
      <c r="AA111" s="45">
        <v>0</v>
      </c>
      <c r="AB111" s="43">
        <v>0</v>
      </c>
      <c r="AC111" s="45">
        <v>0</v>
      </c>
      <c r="AD111" s="53">
        <v>0</v>
      </c>
    </row>
    <row r="112" spans="1:30" x14ac:dyDescent="0.2">
      <c r="A112" s="48"/>
      <c r="B112" s="49" t="s">
        <v>67</v>
      </c>
      <c r="C112" s="50">
        <v>26</v>
      </c>
      <c r="D112" s="46" t="s">
        <v>6</v>
      </c>
      <c r="E112" s="81">
        <v>12</v>
      </c>
      <c r="F112" s="43">
        <f t="shared" si="5"/>
        <v>312</v>
      </c>
      <c r="G112" s="45">
        <v>10</v>
      </c>
      <c r="H112" s="43">
        <f>G112*12</f>
        <v>120</v>
      </c>
      <c r="I112" s="45">
        <v>10</v>
      </c>
      <c r="J112" s="43">
        <f>I112*12</f>
        <v>120</v>
      </c>
      <c r="K112" s="45">
        <v>6</v>
      </c>
      <c r="L112" s="43">
        <f>K112*12</f>
        <v>72</v>
      </c>
      <c r="M112" s="45">
        <v>0</v>
      </c>
      <c r="N112" s="43">
        <v>0</v>
      </c>
      <c r="O112" s="45">
        <v>0</v>
      </c>
      <c r="P112" s="43">
        <v>0</v>
      </c>
      <c r="Q112" s="45">
        <v>0</v>
      </c>
      <c r="R112" s="43">
        <v>0</v>
      </c>
      <c r="S112" s="45">
        <v>0</v>
      </c>
      <c r="T112" s="43">
        <v>0</v>
      </c>
      <c r="U112" s="45">
        <v>0</v>
      </c>
      <c r="V112" s="43">
        <v>0</v>
      </c>
      <c r="W112" s="45">
        <v>0</v>
      </c>
      <c r="X112" s="43">
        <v>0</v>
      </c>
      <c r="Y112" s="45">
        <v>0</v>
      </c>
      <c r="Z112" s="43">
        <v>0</v>
      </c>
      <c r="AA112" s="45">
        <v>0</v>
      </c>
      <c r="AB112" s="43">
        <v>0</v>
      </c>
      <c r="AC112" s="45">
        <v>0</v>
      </c>
      <c r="AD112" s="53">
        <v>0</v>
      </c>
    </row>
    <row r="113" spans="1:30" x14ac:dyDescent="0.2">
      <c r="A113" s="48"/>
      <c r="B113" s="49" t="s">
        <v>66</v>
      </c>
      <c r="C113" s="50">
        <v>4</v>
      </c>
      <c r="D113" s="46" t="s">
        <v>6</v>
      </c>
      <c r="E113" s="81">
        <v>140</v>
      </c>
      <c r="F113" s="43">
        <f t="shared" si="5"/>
        <v>560</v>
      </c>
      <c r="G113" s="45">
        <v>4</v>
      </c>
      <c r="H113" s="43">
        <f>G113*140</f>
        <v>560</v>
      </c>
      <c r="I113" s="45">
        <v>0</v>
      </c>
      <c r="J113" s="43">
        <v>0</v>
      </c>
      <c r="K113" s="45">
        <v>0</v>
      </c>
      <c r="L113" s="43">
        <v>0</v>
      </c>
      <c r="M113" s="45">
        <v>0</v>
      </c>
      <c r="N113" s="43">
        <v>0</v>
      </c>
      <c r="O113" s="45">
        <v>0</v>
      </c>
      <c r="P113" s="43">
        <v>0</v>
      </c>
      <c r="Q113" s="45">
        <v>0</v>
      </c>
      <c r="R113" s="43">
        <v>0</v>
      </c>
      <c r="S113" s="45">
        <v>0</v>
      </c>
      <c r="T113" s="43">
        <v>0</v>
      </c>
      <c r="U113" s="45">
        <v>0</v>
      </c>
      <c r="V113" s="43">
        <f>U113*140</f>
        <v>0</v>
      </c>
      <c r="W113" s="45">
        <v>0</v>
      </c>
      <c r="X113" s="43">
        <f>W113*140</f>
        <v>0</v>
      </c>
      <c r="Y113" s="45">
        <v>0</v>
      </c>
      <c r="Z113" s="43">
        <v>0</v>
      </c>
      <c r="AA113" s="45">
        <v>0</v>
      </c>
      <c r="AB113" s="43">
        <v>0</v>
      </c>
      <c r="AC113" s="45">
        <v>0</v>
      </c>
      <c r="AD113" s="53">
        <v>0</v>
      </c>
    </row>
    <row r="114" spans="1:30" x14ac:dyDescent="0.2">
      <c r="A114" s="48"/>
      <c r="B114" s="49" t="s">
        <v>65</v>
      </c>
      <c r="C114" s="50">
        <v>10</v>
      </c>
      <c r="D114" s="46" t="s">
        <v>6</v>
      </c>
      <c r="E114" s="81">
        <v>120</v>
      </c>
      <c r="F114" s="43">
        <f t="shared" si="5"/>
        <v>1200</v>
      </c>
      <c r="G114" s="45">
        <v>10</v>
      </c>
      <c r="H114" s="43">
        <f>G114*120</f>
        <v>1200</v>
      </c>
      <c r="I114" s="45">
        <v>0</v>
      </c>
      <c r="J114" s="43">
        <v>0</v>
      </c>
      <c r="K114" s="45">
        <v>0</v>
      </c>
      <c r="L114" s="43">
        <v>0</v>
      </c>
      <c r="M114" s="45">
        <v>0</v>
      </c>
      <c r="N114" s="43">
        <v>0</v>
      </c>
      <c r="O114" s="45">
        <v>0</v>
      </c>
      <c r="P114" s="43">
        <v>0</v>
      </c>
      <c r="Q114" s="45">
        <v>0</v>
      </c>
      <c r="R114" s="43">
        <v>0</v>
      </c>
      <c r="S114" s="45">
        <v>0</v>
      </c>
      <c r="T114" s="43">
        <v>0</v>
      </c>
      <c r="U114" s="45">
        <v>0</v>
      </c>
      <c r="V114" s="43">
        <v>0</v>
      </c>
      <c r="W114" s="45">
        <v>0</v>
      </c>
      <c r="X114" s="43">
        <f>W114*120</f>
        <v>0</v>
      </c>
      <c r="Y114" s="45">
        <v>0</v>
      </c>
      <c r="Z114" s="43">
        <v>0</v>
      </c>
      <c r="AA114" s="45">
        <v>0</v>
      </c>
      <c r="AB114" s="43">
        <v>0</v>
      </c>
      <c r="AC114" s="45">
        <v>0</v>
      </c>
      <c r="AD114" s="53">
        <v>0</v>
      </c>
    </row>
    <row r="115" spans="1:30" ht="25.5" x14ac:dyDescent="0.2">
      <c r="A115" s="68"/>
      <c r="B115" s="49" t="s">
        <v>64</v>
      </c>
      <c r="C115" s="50">
        <v>35</v>
      </c>
      <c r="D115" s="46" t="s">
        <v>6</v>
      </c>
      <c r="E115" s="81">
        <v>62.7</v>
      </c>
      <c r="F115" s="43">
        <v>2195</v>
      </c>
      <c r="G115" s="45">
        <v>20</v>
      </c>
      <c r="H115" s="43">
        <v>1254</v>
      </c>
      <c r="I115" s="45">
        <v>15</v>
      </c>
      <c r="J115" s="43">
        <v>941</v>
      </c>
      <c r="K115" s="45">
        <v>0</v>
      </c>
      <c r="L115" s="43">
        <v>0</v>
      </c>
      <c r="M115" s="45">
        <v>0</v>
      </c>
      <c r="N115" s="43">
        <v>0</v>
      </c>
      <c r="O115" s="45">
        <v>0</v>
      </c>
      <c r="P115" s="43">
        <v>0</v>
      </c>
      <c r="Q115" s="45">
        <v>0</v>
      </c>
      <c r="R115" s="43">
        <v>0</v>
      </c>
      <c r="S115" s="45">
        <v>0</v>
      </c>
      <c r="T115" s="43">
        <v>0</v>
      </c>
      <c r="U115" s="45">
        <v>0</v>
      </c>
      <c r="V115" s="43">
        <v>0</v>
      </c>
      <c r="W115" s="45">
        <v>0</v>
      </c>
      <c r="X115" s="43">
        <v>0</v>
      </c>
      <c r="Y115" s="45">
        <v>0</v>
      </c>
      <c r="Z115" s="43">
        <v>0</v>
      </c>
      <c r="AA115" s="45">
        <v>0</v>
      </c>
      <c r="AB115" s="43">
        <v>0</v>
      </c>
      <c r="AC115" s="45">
        <v>0</v>
      </c>
      <c r="AD115" s="53">
        <v>0</v>
      </c>
    </row>
    <row r="116" spans="1:30" x14ac:dyDescent="0.2">
      <c r="A116" s="48"/>
      <c r="B116" s="49" t="s">
        <v>63</v>
      </c>
      <c r="C116" s="50">
        <v>22</v>
      </c>
      <c r="D116" s="46" t="s">
        <v>6</v>
      </c>
      <c r="E116" s="81">
        <v>14</v>
      </c>
      <c r="F116" s="43">
        <f t="shared" si="5"/>
        <v>308</v>
      </c>
      <c r="G116" s="45">
        <v>20</v>
      </c>
      <c r="H116" s="43">
        <f>G116*14</f>
        <v>280</v>
      </c>
      <c r="I116" s="45">
        <v>2</v>
      </c>
      <c r="J116" s="43">
        <f>I116*14</f>
        <v>28</v>
      </c>
      <c r="K116" s="45">
        <v>0</v>
      </c>
      <c r="L116" s="43">
        <v>0</v>
      </c>
      <c r="M116" s="45">
        <v>0</v>
      </c>
      <c r="N116" s="43">
        <v>0</v>
      </c>
      <c r="O116" s="45">
        <v>0</v>
      </c>
      <c r="P116" s="43">
        <v>0</v>
      </c>
      <c r="Q116" s="45">
        <v>0</v>
      </c>
      <c r="R116" s="43">
        <v>0</v>
      </c>
      <c r="S116" s="45">
        <v>0</v>
      </c>
      <c r="T116" s="43">
        <v>0</v>
      </c>
      <c r="U116" s="45">
        <v>0</v>
      </c>
      <c r="V116" s="43">
        <v>0</v>
      </c>
      <c r="W116" s="45">
        <v>0</v>
      </c>
      <c r="X116" s="43">
        <v>0</v>
      </c>
      <c r="Y116" s="45">
        <v>0</v>
      </c>
      <c r="Z116" s="43">
        <v>0</v>
      </c>
      <c r="AA116" s="45">
        <v>0</v>
      </c>
      <c r="AB116" s="43">
        <v>0</v>
      </c>
      <c r="AC116" s="45">
        <v>0</v>
      </c>
      <c r="AD116" s="105">
        <v>0</v>
      </c>
    </row>
    <row r="117" spans="1:30" ht="38.25" x14ac:dyDescent="0.2">
      <c r="A117" s="104">
        <v>24603</v>
      </c>
      <c r="B117" s="92" t="s">
        <v>208</v>
      </c>
      <c r="C117" s="106">
        <v>1</v>
      </c>
      <c r="D117" s="76" t="s">
        <v>0</v>
      </c>
      <c r="E117" s="77"/>
      <c r="F117" s="57">
        <v>1000</v>
      </c>
      <c r="G117" s="45"/>
      <c r="H117" s="43"/>
      <c r="I117" s="45"/>
      <c r="J117" s="43"/>
      <c r="K117" s="45"/>
      <c r="L117" s="43"/>
      <c r="M117" s="45"/>
      <c r="N117" s="43"/>
      <c r="O117" s="45"/>
      <c r="P117" s="43"/>
      <c r="Q117" s="45"/>
      <c r="R117" s="43"/>
      <c r="S117" s="45"/>
      <c r="T117" s="43"/>
      <c r="U117" s="45"/>
      <c r="V117" s="43"/>
      <c r="W117" s="45"/>
      <c r="X117" s="43"/>
      <c r="Y117" s="45"/>
      <c r="Z117" s="43"/>
      <c r="AA117" s="45"/>
      <c r="AB117" s="43"/>
      <c r="AC117" s="45"/>
      <c r="AD117" s="53"/>
    </row>
    <row r="118" spans="1:30" ht="15.75" customHeight="1" x14ac:dyDescent="0.2">
      <c r="A118" s="28">
        <v>247</v>
      </c>
      <c r="B118" s="29" t="s">
        <v>62</v>
      </c>
      <c r="C118" s="107">
        <v>9</v>
      </c>
      <c r="D118" s="73" t="s">
        <v>0</v>
      </c>
      <c r="E118" s="100"/>
      <c r="F118" s="31">
        <v>7000</v>
      </c>
      <c r="G118" s="35"/>
      <c r="H118" s="33"/>
      <c r="I118" s="35"/>
      <c r="J118" s="33"/>
      <c r="K118" s="35"/>
      <c r="L118" s="33"/>
      <c r="M118" s="35"/>
      <c r="N118" s="33"/>
      <c r="O118" s="35"/>
      <c r="P118" s="33"/>
      <c r="Q118" s="35"/>
      <c r="R118" s="33"/>
      <c r="S118" s="35"/>
      <c r="T118" s="33"/>
      <c r="U118" s="35"/>
      <c r="V118" s="33"/>
      <c r="W118" s="35"/>
      <c r="X118" s="33"/>
      <c r="Y118" s="35"/>
      <c r="Z118" s="33"/>
      <c r="AA118" s="35"/>
      <c r="AB118" s="33"/>
      <c r="AC118" s="35"/>
      <c r="AD118" s="67"/>
    </row>
    <row r="119" spans="1:30" ht="15.75" customHeight="1" x14ac:dyDescent="0.2">
      <c r="A119" s="38">
        <v>24702</v>
      </c>
      <c r="B119" s="39" t="s">
        <v>61</v>
      </c>
      <c r="C119" s="55">
        <v>8</v>
      </c>
      <c r="D119" s="76" t="s">
        <v>0</v>
      </c>
      <c r="E119" s="77"/>
      <c r="F119" s="57">
        <v>2000</v>
      </c>
      <c r="G119" s="45"/>
      <c r="H119" s="43"/>
      <c r="I119" s="45"/>
      <c r="J119" s="43"/>
      <c r="K119" s="45"/>
      <c r="L119" s="43"/>
      <c r="M119" s="45"/>
      <c r="N119" s="43"/>
      <c r="O119" s="45"/>
      <c r="P119" s="43"/>
      <c r="Q119" s="45"/>
      <c r="R119" s="43"/>
      <c r="S119" s="45"/>
      <c r="T119" s="43"/>
      <c r="U119" s="45"/>
      <c r="V119" s="43"/>
      <c r="W119" s="45"/>
      <c r="X119" s="43"/>
      <c r="Y119" s="45"/>
      <c r="Z119" s="43"/>
      <c r="AA119" s="45"/>
      <c r="AB119" s="43"/>
      <c r="AC119" s="45"/>
      <c r="AD119" s="53"/>
    </row>
    <row r="120" spans="1:30" x14ac:dyDescent="0.2">
      <c r="A120" s="38"/>
      <c r="B120" s="49" t="s">
        <v>60</v>
      </c>
      <c r="C120" s="50">
        <v>8</v>
      </c>
      <c r="D120" s="46" t="s">
        <v>0</v>
      </c>
      <c r="E120" s="81"/>
      <c r="F120" s="43">
        <v>2000</v>
      </c>
      <c r="G120" s="45">
        <v>4</v>
      </c>
      <c r="H120" s="43">
        <v>1000</v>
      </c>
      <c r="I120" s="45">
        <v>4</v>
      </c>
      <c r="J120" s="43">
        <v>1000</v>
      </c>
      <c r="K120" s="45">
        <v>0</v>
      </c>
      <c r="L120" s="43">
        <v>0</v>
      </c>
      <c r="M120" s="45">
        <v>0</v>
      </c>
      <c r="N120" s="43">
        <v>0</v>
      </c>
      <c r="O120" s="45">
        <v>0</v>
      </c>
      <c r="P120" s="43">
        <v>0</v>
      </c>
      <c r="Q120" s="45">
        <v>0</v>
      </c>
      <c r="R120" s="43">
        <v>0</v>
      </c>
      <c r="S120" s="45">
        <v>0</v>
      </c>
      <c r="T120" s="43">
        <v>0</v>
      </c>
      <c r="U120" s="45">
        <v>0</v>
      </c>
      <c r="V120" s="43">
        <v>0</v>
      </c>
      <c r="W120" s="45">
        <v>0</v>
      </c>
      <c r="X120" s="43">
        <v>0</v>
      </c>
      <c r="Y120" s="45">
        <v>0</v>
      </c>
      <c r="Z120" s="43">
        <v>0</v>
      </c>
      <c r="AA120" s="45">
        <v>0</v>
      </c>
      <c r="AB120" s="43">
        <v>0</v>
      </c>
      <c r="AC120" s="45">
        <v>0</v>
      </c>
      <c r="AD120" s="53">
        <v>0</v>
      </c>
    </row>
    <row r="121" spans="1:30" ht="14.25" customHeight="1" x14ac:dyDescent="0.2">
      <c r="A121" s="38">
        <v>24703</v>
      </c>
      <c r="B121" s="39" t="s">
        <v>209</v>
      </c>
      <c r="C121" s="55">
        <v>1</v>
      </c>
      <c r="D121" s="76" t="s">
        <v>0</v>
      </c>
      <c r="E121" s="77"/>
      <c r="F121" s="101">
        <v>5000</v>
      </c>
      <c r="G121" s="45">
        <v>1</v>
      </c>
      <c r="H121" s="43">
        <v>5000</v>
      </c>
      <c r="I121" s="45">
        <v>0</v>
      </c>
      <c r="J121" s="43">
        <v>0</v>
      </c>
      <c r="K121" s="45">
        <v>0</v>
      </c>
      <c r="L121" s="43">
        <v>0</v>
      </c>
      <c r="M121" s="45">
        <v>0</v>
      </c>
      <c r="N121" s="43">
        <v>0</v>
      </c>
      <c r="O121" s="45">
        <v>0</v>
      </c>
      <c r="P121" s="43">
        <v>0</v>
      </c>
      <c r="Q121" s="45">
        <v>0</v>
      </c>
      <c r="R121" s="43">
        <v>0</v>
      </c>
      <c r="S121" s="45">
        <v>0</v>
      </c>
      <c r="T121" s="43">
        <v>0</v>
      </c>
      <c r="U121" s="45">
        <v>0</v>
      </c>
      <c r="V121" s="43">
        <v>0</v>
      </c>
      <c r="W121" s="45">
        <v>0</v>
      </c>
      <c r="X121" s="43">
        <v>0</v>
      </c>
      <c r="Y121" s="45">
        <v>0</v>
      </c>
      <c r="Z121" s="43">
        <v>0</v>
      </c>
      <c r="AA121" s="45">
        <v>0</v>
      </c>
      <c r="AB121" s="43">
        <v>0</v>
      </c>
      <c r="AC121" s="45">
        <v>0</v>
      </c>
      <c r="AD121" s="53">
        <v>0</v>
      </c>
    </row>
    <row r="122" spans="1:30" ht="25.5" x14ac:dyDescent="0.2">
      <c r="A122" s="28">
        <v>248</v>
      </c>
      <c r="B122" s="29" t="s">
        <v>59</v>
      </c>
      <c r="C122" s="72">
        <v>2</v>
      </c>
      <c r="D122" s="73" t="s">
        <v>38</v>
      </c>
      <c r="E122" s="73"/>
      <c r="F122" s="31">
        <v>8400</v>
      </c>
      <c r="G122" s="32"/>
      <c r="H122" s="33"/>
      <c r="I122" s="34"/>
      <c r="J122" s="33"/>
      <c r="K122" s="35"/>
      <c r="L122" s="33"/>
      <c r="M122" s="33"/>
      <c r="N122" s="33"/>
      <c r="O122" s="33"/>
      <c r="P122" s="33"/>
      <c r="Q122" s="33"/>
      <c r="R122" s="3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7"/>
    </row>
    <row r="123" spans="1:30" ht="15" customHeight="1" x14ac:dyDescent="0.2">
      <c r="A123" s="38">
        <v>24801</v>
      </c>
      <c r="B123" s="39" t="s">
        <v>190</v>
      </c>
      <c r="C123" s="75">
        <v>1</v>
      </c>
      <c r="D123" s="76" t="s">
        <v>0</v>
      </c>
      <c r="E123" s="76"/>
      <c r="F123" s="108">
        <v>6000</v>
      </c>
      <c r="G123" s="79">
        <v>1</v>
      </c>
      <c r="H123" s="43">
        <v>6000</v>
      </c>
      <c r="I123" s="109">
        <v>0</v>
      </c>
      <c r="J123" s="43">
        <v>0</v>
      </c>
      <c r="K123" s="45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0</v>
      </c>
      <c r="AD123" s="47">
        <v>0</v>
      </c>
    </row>
    <row r="124" spans="1:30" ht="51" x14ac:dyDescent="0.2">
      <c r="A124" s="38">
        <v>24807</v>
      </c>
      <c r="B124" s="39" t="s">
        <v>58</v>
      </c>
      <c r="C124" s="75">
        <v>1</v>
      </c>
      <c r="D124" s="76" t="s">
        <v>0</v>
      </c>
      <c r="E124" s="76"/>
      <c r="F124" s="57">
        <v>3400</v>
      </c>
      <c r="G124" s="63"/>
      <c r="H124" s="43"/>
      <c r="I124" s="44"/>
      <c r="J124" s="43"/>
      <c r="K124" s="45"/>
      <c r="L124" s="43"/>
      <c r="M124" s="43"/>
      <c r="N124" s="43"/>
      <c r="O124" s="43"/>
      <c r="P124" s="43"/>
      <c r="Q124" s="43"/>
      <c r="R124" s="43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7"/>
    </row>
    <row r="125" spans="1:30" x14ac:dyDescent="0.2">
      <c r="A125" s="48"/>
      <c r="B125" s="49" t="s">
        <v>57</v>
      </c>
      <c r="C125" s="50">
        <f>G125+I125+K125+M125+O125+Q125+S125+U125+W125+Y125+AA125+AC125</f>
        <v>1</v>
      </c>
      <c r="D125" s="46" t="s">
        <v>6</v>
      </c>
      <c r="E125" s="110">
        <v>3400</v>
      </c>
      <c r="F125" s="43">
        <v>3400</v>
      </c>
      <c r="G125" s="45">
        <v>1</v>
      </c>
      <c r="H125" s="43">
        <v>3400</v>
      </c>
      <c r="I125" s="45">
        <v>0</v>
      </c>
      <c r="J125" s="43">
        <v>0</v>
      </c>
      <c r="K125" s="45">
        <v>0</v>
      </c>
      <c r="L125" s="43">
        <v>0</v>
      </c>
      <c r="M125" s="45">
        <v>0</v>
      </c>
      <c r="N125" s="43">
        <v>0</v>
      </c>
      <c r="O125" s="45">
        <v>0</v>
      </c>
      <c r="P125" s="43">
        <v>0</v>
      </c>
      <c r="Q125" s="45">
        <v>0</v>
      </c>
      <c r="R125" s="43">
        <v>0</v>
      </c>
      <c r="S125" s="45">
        <v>0</v>
      </c>
      <c r="T125" s="43">
        <v>0</v>
      </c>
      <c r="U125" s="45">
        <v>0</v>
      </c>
      <c r="V125" s="43">
        <v>0</v>
      </c>
      <c r="W125" s="45">
        <v>0</v>
      </c>
      <c r="X125" s="43">
        <v>0</v>
      </c>
      <c r="Y125" s="45">
        <v>0</v>
      </c>
      <c r="Z125" s="43">
        <v>0</v>
      </c>
      <c r="AA125" s="45">
        <v>0</v>
      </c>
      <c r="AB125" s="43">
        <v>0</v>
      </c>
      <c r="AC125" s="45">
        <v>0</v>
      </c>
      <c r="AD125" s="53">
        <v>0</v>
      </c>
    </row>
    <row r="126" spans="1:30" ht="51" x14ac:dyDescent="0.2">
      <c r="A126" s="28">
        <v>249</v>
      </c>
      <c r="B126" s="29" t="s">
        <v>56</v>
      </c>
      <c r="C126" s="72">
        <v>19</v>
      </c>
      <c r="D126" s="73" t="s">
        <v>0</v>
      </c>
      <c r="E126" s="73"/>
      <c r="F126" s="31">
        <v>53000</v>
      </c>
      <c r="G126" s="32"/>
      <c r="H126" s="33"/>
      <c r="I126" s="34"/>
      <c r="J126" s="33"/>
      <c r="K126" s="35"/>
      <c r="L126" s="33"/>
      <c r="M126" s="33"/>
      <c r="N126" s="33"/>
      <c r="O126" s="33"/>
      <c r="P126" s="33"/>
      <c r="Q126" s="33"/>
      <c r="R126" s="3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7"/>
    </row>
    <row r="127" spans="1:30" ht="63.75" x14ac:dyDescent="0.2">
      <c r="A127" s="38">
        <v>24901</v>
      </c>
      <c r="B127" s="39" t="s">
        <v>55</v>
      </c>
      <c r="C127" s="75">
        <v>8</v>
      </c>
      <c r="D127" s="76" t="s">
        <v>0</v>
      </c>
      <c r="E127" s="76"/>
      <c r="F127" s="57">
        <v>2000</v>
      </c>
      <c r="G127" s="63"/>
      <c r="H127" s="43"/>
      <c r="I127" s="44"/>
      <c r="J127" s="43"/>
      <c r="K127" s="45"/>
      <c r="L127" s="43"/>
      <c r="M127" s="43"/>
      <c r="N127" s="43"/>
      <c r="O127" s="43"/>
      <c r="P127" s="43"/>
      <c r="Q127" s="43"/>
      <c r="R127" s="43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7"/>
    </row>
    <row r="128" spans="1:30" x14ac:dyDescent="0.2">
      <c r="A128" s="48"/>
      <c r="B128" s="49" t="s">
        <v>54</v>
      </c>
      <c r="C128" s="50">
        <v>2</v>
      </c>
      <c r="D128" s="46" t="s">
        <v>52</v>
      </c>
      <c r="E128" s="110">
        <v>500</v>
      </c>
      <c r="F128" s="43">
        <v>1000</v>
      </c>
      <c r="G128" s="45">
        <v>2</v>
      </c>
      <c r="H128" s="43">
        <v>1000</v>
      </c>
      <c r="I128" s="45">
        <v>0</v>
      </c>
      <c r="J128" s="43">
        <v>0</v>
      </c>
      <c r="K128" s="45">
        <v>0</v>
      </c>
      <c r="L128" s="43">
        <v>0</v>
      </c>
      <c r="M128" s="45">
        <v>0</v>
      </c>
      <c r="N128" s="43">
        <v>0</v>
      </c>
      <c r="O128" s="45">
        <v>0</v>
      </c>
      <c r="P128" s="43">
        <v>0</v>
      </c>
      <c r="Q128" s="45">
        <v>0</v>
      </c>
      <c r="R128" s="43">
        <v>0</v>
      </c>
      <c r="S128" s="45">
        <v>0</v>
      </c>
      <c r="T128" s="43">
        <v>0</v>
      </c>
      <c r="U128" s="45">
        <v>0</v>
      </c>
      <c r="V128" s="43">
        <v>0</v>
      </c>
      <c r="W128" s="45">
        <v>0</v>
      </c>
      <c r="X128" s="43">
        <v>0</v>
      </c>
      <c r="Y128" s="45">
        <v>0</v>
      </c>
      <c r="Z128" s="43">
        <v>0</v>
      </c>
      <c r="AA128" s="45">
        <v>0</v>
      </c>
      <c r="AB128" s="43">
        <v>0</v>
      </c>
      <c r="AC128" s="45">
        <v>0</v>
      </c>
      <c r="AD128" s="53">
        <v>0</v>
      </c>
    </row>
    <row r="129" spans="1:30" x14ac:dyDescent="0.2">
      <c r="A129" s="48"/>
      <c r="B129" s="49" t="s">
        <v>53</v>
      </c>
      <c r="C129" s="50">
        <v>2</v>
      </c>
      <c r="D129" s="46" t="s">
        <v>52</v>
      </c>
      <c r="E129" s="111">
        <v>500</v>
      </c>
      <c r="F129" s="43">
        <v>1000</v>
      </c>
      <c r="G129" s="45">
        <v>2</v>
      </c>
      <c r="H129" s="43">
        <v>1000</v>
      </c>
      <c r="I129" s="45">
        <v>0</v>
      </c>
      <c r="J129" s="43">
        <v>0</v>
      </c>
      <c r="K129" s="45">
        <v>0</v>
      </c>
      <c r="L129" s="43">
        <v>0</v>
      </c>
      <c r="M129" s="45">
        <v>0</v>
      </c>
      <c r="N129" s="43">
        <v>0</v>
      </c>
      <c r="O129" s="45">
        <v>0</v>
      </c>
      <c r="P129" s="43">
        <v>0</v>
      </c>
      <c r="Q129" s="45">
        <v>0</v>
      </c>
      <c r="R129" s="43">
        <v>0</v>
      </c>
      <c r="S129" s="45">
        <v>0</v>
      </c>
      <c r="T129" s="43">
        <v>0</v>
      </c>
      <c r="U129" s="45">
        <v>0</v>
      </c>
      <c r="V129" s="43">
        <v>0</v>
      </c>
      <c r="W129" s="45">
        <v>0</v>
      </c>
      <c r="X129" s="43">
        <v>0</v>
      </c>
      <c r="Y129" s="45">
        <v>0</v>
      </c>
      <c r="Z129" s="43">
        <v>0</v>
      </c>
      <c r="AA129" s="45">
        <v>0</v>
      </c>
      <c r="AB129" s="43">
        <v>0</v>
      </c>
      <c r="AC129" s="45">
        <v>0</v>
      </c>
      <c r="AD129" s="53">
        <v>0</v>
      </c>
    </row>
    <row r="130" spans="1:30" ht="15" customHeight="1" x14ac:dyDescent="0.2">
      <c r="A130" s="38">
        <v>24903</v>
      </c>
      <c r="B130" s="39" t="s">
        <v>214</v>
      </c>
      <c r="C130" s="55">
        <v>1</v>
      </c>
      <c r="D130" s="112" t="s">
        <v>38</v>
      </c>
      <c r="E130" s="113"/>
      <c r="F130" s="57">
        <v>1000</v>
      </c>
      <c r="G130" s="45">
        <v>1</v>
      </c>
      <c r="H130" s="43">
        <v>1000</v>
      </c>
      <c r="I130" s="45">
        <v>0</v>
      </c>
      <c r="J130" s="43">
        <v>0</v>
      </c>
      <c r="K130" s="45">
        <v>0</v>
      </c>
      <c r="L130" s="43">
        <v>0</v>
      </c>
      <c r="M130" s="45">
        <v>0</v>
      </c>
      <c r="N130" s="43">
        <v>0</v>
      </c>
      <c r="O130" s="45">
        <v>0</v>
      </c>
      <c r="P130" s="43">
        <v>0</v>
      </c>
      <c r="Q130" s="45">
        <v>0</v>
      </c>
      <c r="R130" s="43">
        <v>0</v>
      </c>
      <c r="S130" s="45">
        <v>0</v>
      </c>
      <c r="T130" s="43">
        <v>0</v>
      </c>
      <c r="U130" s="45">
        <v>0</v>
      </c>
      <c r="V130" s="43">
        <v>0</v>
      </c>
      <c r="W130" s="45">
        <v>0</v>
      </c>
      <c r="X130" s="43">
        <v>0</v>
      </c>
      <c r="Y130" s="45">
        <v>0</v>
      </c>
      <c r="Z130" s="43">
        <v>0</v>
      </c>
      <c r="AA130" s="45">
        <v>0</v>
      </c>
      <c r="AB130" s="43">
        <v>0</v>
      </c>
      <c r="AC130" s="45">
        <v>0</v>
      </c>
      <c r="AD130" s="53">
        <v>0</v>
      </c>
    </row>
    <row r="131" spans="1:30" ht="21.75" customHeight="1" x14ac:dyDescent="0.2">
      <c r="A131" s="38">
        <v>24904</v>
      </c>
      <c r="B131" s="39" t="s">
        <v>191</v>
      </c>
      <c r="C131" s="55">
        <v>10</v>
      </c>
      <c r="D131" s="76" t="s">
        <v>0</v>
      </c>
      <c r="E131" s="114"/>
      <c r="F131" s="57">
        <v>50000</v>
      </c>
      <c r="G131" s="45"/>
      <c r="H131" s="43"/>
      <c r="I131" s="45"/>
      <c r="J131" s="43"/>
      <c r="K131" s="45"/>
      <c r="L131" s="43"/>
      <c r="M131" s="45"/>
      <c r="N131" s="43"/>
      <c r="O131" s="45"/>
      <c r="P131" s="43"/>
      <c r="Q131" s="45"/>
      <c r="R131" s="43"/>
      <c r="S131" s="45"/>
      <c r="T131" s="43"/>
      <c r="U131" s="45"/>
      <c r="V131" s="43"/>
      <c r="W131" s="45"/>
      <c r="X131" s="43"/>
      <c r="Y131" s="45"/>
      <c r="Z131" s="43"/>
      <c r="AA131" s="45"/>
      <c r="AB131" s="43"/>
      <c r="AC131" s="45"/>
      <c r="AD131" s="53"/>
    </row>
    <row r="132" spans="1:30" ht="12.75" customHeight="1" x14ac:dyDescent="0.2">
      <c r="A132" s="48"/>
      <c r="B132" s="49" t="s">
        <v>192</v>
      </c>
      <c r="C132" s="50">
        <v>10</v>
      </c>
      <c r="D132" s="46" t="s">
        <v>51</v>
      </c>
      <c r="E132" s="110">
        <v>5000</v>
      </c>
      <c r="F132" s="43">
        <v>50000</v>
      </c>
      <c r="G132" s="45">
        <v>0</v>
      </c>
      <c r="H132" s="43">
        <v>0</v>
      </c>
      <c r="I132" s="45">
        <v>0</v>
      </c>
      <c r="J132" s="43">
        <v>0</v>
      </c>
      <c r="K132" s="45">
        <v>5</v>
      </c>
      <c r="L132" s="43">
        <v>25000</v>
      </c>
      <c r="M132" s="45">
        <v>0</v>
      </c>
      <c r="N132" s="43">
        <v>0</v>
      </c>
      <c r="O132" s="45">
        <v>0</v>
      </c>
      <c r="P132" s="43">
        <v>0</v>
      </c>
      <c r="Q132" s="45">
        <v>5</v>
      </c>
      <c r="R132" s="43">
        <v>25000</v>
      </c>
      <c r="S132" s="45">
        <v>0</v>
      </c>
      <c r="T132" s="43">
        <v>0</v>
      </c>
      <c r="U132" s="45">
        <v>0</v>
      </c>
      <c r="V132" s="43">
        <v>0</v>
      </c>
      <c r="W132" s="45">
        <v>0</v>
      </c>
      <c r="X132" s="43">
        <v>0</v>
      </c>
      <c r="Y132" s="45">
        <v>0</v>
      </c>
      <c r="Z132" s="43">
        <v>0</v>
      </c>
      <c r="AA132" s="45">
        <v>0</v>
      </c>
      <c r="AB132" s="43">
        <v>0</v>
      </c>
      <c r="AC132" s="45">
        <v>0</v>
      </c>
      <c r="AD132" s="53">
        <v>0</v>
      </c>
    </row>
    <row r="133" spans="1:30" ht="15.75" customHeight="1" x14ac:dyDescent="0.2">
      <c r="A133" s="21">
        <v>2500</v>
      </c>
      <c r="B133" s="22" t="s">
        <v>215</v>
      </c>
      <c r="C133" s="115">
        <v>2</v>
      </c>
      <c r="D133" s="24"/>
      <c r="E133" s="116"/>
      <c r="F133" s="25">
        <v>7000</v>
      </c>
      <c r="G133" s="117"/>
      <c r="H133" s="118"/>
      <c r="I133" s="119"/>
      <c r="J133" s="118"/>
      <c r="K133" s="119"/>
      <c r="L133" s="118"/>
      <c r="M133" s="119"/>
      <c r="N133" s="118"/>
      <c r="O133" s="119"/>
      <c r="P133" s="118"/>
      <c r="Q133" s="119"/>
      <c r="R133" s="118"/>
      <c r="S133" s="119"/>
      <c r="T133" s="118"/>
      <c r="U133" s="119"/>
      <c r="V133" s="118"/>
      <c r="W133" s="119"/>
      <c r="X133" s="118"/>
      <c r="Y133" s="119"/>
      <c r="Z133" s="118"/>
      <c r="AA133" s="119"/>
      <c r="AB133" s="118"/>
      <c r="AC133" s="119"/>
      <c r="AD133" s="120"/>
    </row>
    <row r="134" spans="1:30" ht="15.75" customHeight="1" x14ac:dyDescent="0.2">
      <c r="A134" s="68">
        <v>252</v>
      </c>
      <c r="B134" s="39" t="s">
        <v>216</v>
      </c>
      <c r="C134" s="55">
        <v>1</v>
      </c>
      <c r="D134" s="76" t="s">
        <v>202</v>
      </c>
      <c r="E134" s="121"/>
      <c r="F134" s="57">
        <v>2000</v>
      </c>
      <c r="G134" s="45"/>
      <c r="H134" s="43"/>
      <c r="I134" s="45"/>
      <c r="J134" s="43"/>
      <c r="K134" s="45"/>
      <c r="L134" s="43"/>
      <c r="M134" s="45"/>
      <c r="N134" s="43"/>
      <c r="O134" s="45"/>
      <c r="P134" s="43"/>
      <c r="Q134" s="45"/>
      <c r="R134" s="43"/>
      <c r="S134" s="45"/>
      <c r="T134" s="43"/>
      <c r="U134" s="45"/>
      <c r="V134" s="43"/>
      <c r="W134" s="45"/>
      <c r="X134" s="43"/>
      <c r="Y134" s="45"/>
      <c r="Z134" s="43"/>
      <c r="AA134" s="45"/>
      <c r="AB134" s="43"/>
      <c r="AC134" s="45"/>
      <c r="AD134" s="43"/>
    </row>
    <row r="135" spans="1:30" ht="14.25" customHeight="1" x14ac:dyDescent="0.2">
      <c r="A135" s="38">
        <v>25201</v>
      </c>
      <c r="B135" s="39" t="s">
        <v>216</v>
      </c>
      <c r="C135" s="50">
        <v>1</v>
      </c>
      <c r="D135" s="46" t="s">
        <v>51</v>
      </c>
      <c r="E135" s="110"/>
      <c r="F135" s="43">
        <v>2000</v>
      </c>
      <c r="G135" s="45">
        <v>1</v>
      </c>
      <c r="H135" s="43">
        <v>2000</v>
      </c>
      <c r="I135" s="45">
        <v>0</v>
      </c>
      <c r="J135" s="43">
        <v>0</v>
      </c>
      <c r="K135" s="45">
        <v>0</v>
      </c>
      <c r="L135" s="43">
        <v>0</v>
      </c>
      <c r="M135" s="45">
        <v>0</v>
      </c>
      <c r="N135" s="43">
        <v>0</v>
      </c>
      <c r="O135" s="45">
        <v>0</v>
      </c>
      <c r="P135" s="43">
        <v>0</v>
      </c>
      <c r="Q135" s="45">
        <v>0</v>
      </c>
      <c r="R135" s="43">
        <v>0</v>
      </c>
      <c r="S135" s="45">
        <v>0</v>
      </c>
      <c r="T135" s="43">
        <v>0</v>
      </c>
      <c r="U135" s="45">
        <v>0</v>
      </c>
      <c r="V135" s="43">
        <v>0</v>
      </c>
      <c r="W135" s="45">
        <v>0</v>
      </c>
      <c r="X135" s="43">
        <v>0</v>
      </c>
      <c r="Y135" s="45">
        <v>0</v>
      </c>
      <c r="Z135" s="43">
        <v>0</v>
      </c>
      <c r="AA135" s="45">
        <v>0</v>
      </c>
      <c r="AB135" s="43">
        <v>0</v>
      </c>
      <c r="AC135" s="45"/>
      <c r="AD135" s="43">
        <v>0</v>
      </c>
    </row>
    <row r="136" spans="1:30" ht="15.75" customHeight="1" x14ac:dyDescent="0.2">
      <c r="A136" s="28">
        <v>256</v>
      </c>
      <c r="B136" s="29" t="s">
        <v>217</v>
      </c>
      <c r="C136" s="107">
        <v>1</v>
      </c>
      <c r="D136" s="73" t="s">
        <v>202</v>
      </c>
      <c r="E136" s="122"/>
      <c r="F136" s="31">
        <v>5000</v>
      </c>
      <c r="G136" s="35"/>
      <c r="H136" s="33"/>
      <c r="I136" s="35"/>
      <c r="J136" s="33"/>
      <c r="K136" s="35"/>
      <c r="L136" s="33"/>
      <c r="M136" s="35"/>
      <c r="N136" s="33"/>
      <c r="O136" s="35"/>
      <c r="P136" s="33"/>
      <c r="Q136" s="35"/>
      <c r="R136" s="33"/>
      <c r="S136" s="35"/>
      <c r="T136" s="33"/>
      <c r="U136" s="35"/>
      <c r="V136" s="33"/>
      <c r="W136" s="35"/>
      <c r="X136" s="33"/>
      <c r="Y136" s="35"/>
      <c r="Z136" s="33"/>
      <c r="AA136" s="35"/>
      <c r="AB136" s="33"/>
      <c r="AC136" s="35"/>
      <c r="AD136" s="33"/>
    </row>
    <row r="137" spans="1:30" ht="51" x14ac:dyDescent="0.2">
      <c r="A137" s="38">
        <v>25601</v>
      </c>
      <c r="B137" s="49" t="s">
        <v>218</v>
      </c>
      <c r="C137" s="50">
        <v>1</v>
      </c>
      <c r="D137" s="46" t="s">
        <v>51</v>
      </c>
      <c r="E137" s="110"/>
      <c r="F137" s="43">
        <v>5000</v>
      </c>
      <c r="G137" s="45">
        <v>1</v>
      </c>
      <c r="H137" s="43">
        <v>5000</v>
      </c>
      <c r="I137" s="45">
        <v>0</v>
      </c>
      <c r="J137" s="43">
        <v>0</v>
      </c>
      <c r="K137" s="45">
        <v>0</v>
      </c>
      <c r="L137" s="43">
        <v>0</v>
      </c>
      <c r="M137" s="45">
        <v>0</v>
      </c>
      <c r="N137" s="43">
        <v>0</v>
      </c>
      <c r="O137" s="45">
        <v>0</v>
      </c>
      <c r="P137" s="43">
        <v>0</v>
      </c>
      <c r="Q137" s="45">
        <v>0</v>
      </c>
      <c r="R137" s="43">
        <v>0</v>
      </c>
      <c r="S137" s="45">
        <v>0</v>
      </c>
      <c r="T137" s="43">
        <v>0</v>
      </c>
      <c r="U137" s="45">
        <v>0</v>
      </c>
      <c r="V137" s="43">
        <v>0</v>
      </c>
      <c r="W137" s="45">
        <v>0</v>
      </c>
      <c r="X137" s="43">
        <v>0</v>
      </c>
      <c r="Y137" s="45">
        <v>0</v>
      </c>
      <c r="Z137" s="43">
        <v>0</v>
      </c>
      <c r="AA137" s="45">
        <v>0</v>
      </c>
      <c r="AB137" s="43">
        <v>0</v>
      </c>
      <c r="AC137" s="45">
        <v>0</v>
      </c>
      <c r="AD137" s="43">
        <v>0</v>
      </c>
    </row>
    <row r="138" spans="1:30" ht="15" customHeight="1" x14ac:dyDescent="0.2">
      <c r="A138" s="21">
        <v>2600</v>
      </c>
      <c r="B138" s="22" t="s">
        <v>50</v>
      </c>
      <c r="C138" s="123">
        <v>50279.48</v>
      </c>
      <c r="D138" s="24" t="s">
        <v>0</v>
      </c>
      <c r="E138" s="24"/>
      <c r="F138" s="25">
        <v>1000000</v>
      </c>
      <c r="G138" s="69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1"/>
    </row>
    <row r="139" spans="1:30" ht="16.5" customHeight="1" x14ac:dyDescent="0.2">
      <c r="A139" s="28">
        <v>261</v>
      </c>
      <c r="B139" s="29" t="s">
        <v>50</v>
      </c>
      <c r="C139" s="100">
        <v>50279.48</v>
      </c>
      <c r="D139" s="73" t="s">
        <v>44</v>
      </c>
      <c r="E139" s="73"/>
      <c r="F139" s="31">
        <v>1000000</v>
      </c>
      <c r="G139" s="35"/>
      <c r="H139" s="33"/>
      <c r="I139" s="35"/>
      <c r="J139" s="33"/>
      <c r="K139" s="35"/>
      <c r="L139" s="33"/>
      <c r="M139" s="35"/>
      <c r="N139" s="33"/>
      <c r="O139" s="35"/>
      <c r="P139" s="33"/>
      <c r="Q139" s="35"/>
      <c r="R139" s="33"/>
      <c r="S139" s="35"/>
      <c r="T139" s="33"/>
      <c r="U139" s="35"/>
      <c r="V139" s="33"/>
      <c r="W139" s="35"/>
      <c r="X139" s="33"/>
      <c r="Y139" s="35"/>
      <c r="Z139" s="33"/>
      <c r="AA139" s="35"/>
      <c r="AB139" s="33"/>
      <c r="AC139" s="35"/>
      <c r="AD139" s="67"/>
    </row>
    <row r="140" spans="1:30" ht="15" customHeight="1" x14ac:dyDescent="0.2">
      <c r="A140" s="38">
        <v>26101</v>
      </c>
      <c r="B140" s="39" t="s">
        <v>50</v>
      </c>
      <c r="C140" s="124">
        <v>50279.48</v>
      </c>
      <c r="D140" s="76"/>
      <c r="E140" s="121"/>
      <c r="F140" s="57">
        <v>1000000</v>
      </c>
      <c r="G140" s="45"/>
      <c r="H140" s="43"/>
      <c r="I140" s="45"/>
      <c r="J140" s="43"/>
      <c r="K140" s="45"/>
      <c r="L140" s="43"/>
      <c r="M140" s="45"/>
      <c r="N140" s="43"/>
      <c r="O140" s="45"/>
      <c r="P140" s="43"/>
      <c r="Q140" s="45"/>
      <c r="R140" s="43"/>
      <c r="S140" s="45"/>
      <c r="T140" s="43"/>
      <c r="U140" s="45"/>
      <c r="V140" s="43"/>
      <c r="W140" s="45"/>
      <c r="X140" s="43"/>
      <c r="Y140" s="45"/>
      <c r="Z140" s="43"/>
      <c r="AA140" s="45"/>
      <c r="AB140" s="43"/>
      <c r="AC140" s="45"/>
      <c r="AD140" s="53"/>
    </row>
    <row r="141" spans="1:30" x14ac:dyDescent="0.2">
      <c r="A141" s="38"/>
      <c r="B141" s="49" t="s">
        <v>49</v>
      </c>
      <c r="C141" s="51">
        <v>50063.48</v>
      </c>
      <c r="D141" s="125" t="s">
        <v>44</v>
      </c>
      <c r="E141" s="126">
        <v>19.8</v>
      </c>
      <c r="F141" s="43">
        <v>991257</v>
      </c>
      <c r="G141" s="43">
        <v>4171.96</v>
      </c>
      <c r="H141" s="3">
        <v>82604.800000000003</v>
      </c>
      <c r="I141" s="43">
        <v>4171.96</v>
      </c>
      <c r="J141" s="3">
        <v>82604.800000000003</v>
      </c>
      <c r="K141" s="43">
        <v>4171.96</v>
      </c>
      <c r="L141" s="3">
        <v>82604.800000000003</v>
      </c>
      <c r="M141" s="43">
        <v>4171.96</v>
      </c>
      <c r="N141" s="3">
        <v>82604.800000000003</v>
      </c>
      <c r="O141" s="43">
        <v>4171.96</v>
      </c>
      <c r="P141" s="3">
        <v>82604.800000000003</v>
      </c>
      <c r="Q141" s="43">
        <v>4171.96</v>
      </c>
      <c r="R141" s="3">
        <v>82604.800000000003</v>
      </c>
      <c r="S141" s="43">
        <v>4171.96</v>
      </c>
      <c r="T141" s="3">
        <v>82604.800000000003</v>
      </c>
      <c r="U141" s="43">
        <v>4171.96</v>
      </c>
      <c r="V141" s="3">
        <v>82604.800000000003</v>
      </c>
      <c r="W141" s="43">
        <v>4171.96</v>
      </c>
      <c r="X141" s="3">
        <v>82604.800000000003</v>
      </c>
      <c r="Y141" s="43">
        <v>4171.96</v>
      </c>
      <c r="Z141" s="3">
        <v>82604.800000000003</v>
      </c>
      <c r="AA141" s="43">
        <v>4171.96</v>
      </c>
      <c r="AB141" s="3">
        <v>82604.800000000003</v>
      </c>
      <c r="AC141" s="43">
        <v>4171.96</v>
      </c>
      <c r="AD141" s="3">
        <v>82604.800000000003</v>
      </c>
    </row>
    <row r="142" spans="1:30" x14ac:dyDescent="0.2">
      <c r="A142" s="48"/>
      <c r="B142" s="49" t="s">
        <v>48</v>
      </c>
      <c r="C142" s="50">
        <v>65</v>
      </c>
      <c r="D142" s="46" t="s">
        <v>44</v>
      </c>
      <c r="E142" s="81">
        <v>55</v>
      </c>
      <c r="F142" s="43">
        <f t="shared" ref="F142:F144" si="6">C142*E142</f>
        <v>3575</v>
      </c>
      <c r="G142" s="45">
        <v>8</v>
      </c>
      <c r="H142" s="43">
        <v>440</v>
      </c>
      <c r="I142" s="45">
        <v>8</v>
      </c>
      <c r="J142" s="43">
        <v>440</v>
      </c>
      <c r="K142" s="45">
        <v>6</v>
      </c>
      <c r="L142" s="43">
        <v>330</v>
      </c>
      <c r="M142" s="45">
        <v>7</v>
      </c>
      <c r="N142" s="43">
        <v>385</v>
      </c>
      <c r="O142" s="45">
        <v>3</v>
      </c>
      <c r="P142" s="43">
        <v>165</v>
      </c>
      <c r="Q142" s="45">
        <v>4</v>
      </c>
      <c r="R142" s="43">
        <v>220</v>
      </c>
      <c r="S142" s="45">
        <v>4</v>
      </c>
      <c r="T142" s="43">
        <v>220</v>
      </c>
      <c r="U142" s="45">
        <v>5</v>
      </c>
      <c r="V142" s="43">
        <v>275</v>
      </c>
      <c r="W142" s="45">
        <v>9</v>
      </c>
      <c r="X142" s="43">
        <v>495</v>
      </c>
      <c r="Y142" s="45">
        <v>4</v>
      </c>
      <c r="Z142" s="43">
        <v>220</v>
      </c>
      <c r="AA142" s="45">
        <v>3</v>
      </c>
      <c r="AB142" s="43">
        <v>165</v>
      </c>
      <c r="AC142" s="45">
        <v>4</v>
      </c>
      <c r="AD142" s="43">
        <v>220</v>
      </c>
    </row>
    <row r="143" spans="1:30" x14ac:dyDescent="0.2">
      <c r="A143" s="48"/>
      <c r="B143" s="49" t="s">
        <v>47</v>
      </c>
      <c r="C143" s="50">
        <f>G143+I143+K143+M143+O143+Q143+S143+U143+W143+Y143+AA143+AC143</f>
        <v>63</v>
      </c>
      <c r="D143" s="46" t="s">
        <v>44</v>
      </c>
      <c r="E143" s="81">
        <v>44</v>
      </c>
      <c r="F143" s="43">
        <f t="shared" si="6"/>
        <v>2772</v>
      </c>
      <c r="G143" s="45">
        <v>9</v>
      </c>
      <c r="H143" s="43">
        <f>G143*44</f>
        <v>396</v>
      </c>
      <c r="I143" s="45">
        <v>11</v>
      </c>
      <c r="J143" s="43">
        <f>I143*44</f>
        <v>484</v>
      </c>
      <c r="K143" s="45">
        <v>6</v>
      </c>
      <c r="L143" s="43">
        <f>K143*44</f>
        <v>264</v>
      </c>
      <c r="M143" s="45">
        <v>6</v>
      </c>
      <c r="N143" s="43">
        <f>M143*44</f>
        <v>264</v>
      </c>
      <c r="O143" s="45">
        <v>4</v>
      </c>
      <c r="P143" s="43">
        <f>O143*44</f>
        <v>176</v>
      </c>
      <c r="Q143" s="45">
        <v>4</v>
      </c>
      <c r="R143" s="43">
        <f>Q143*44</f>
        <v>176</v>
      </c>
      <c r="S143" s="45">
        <v>5</v>
      </c>
      <c r="T143" s="43">
        <f>S143*44</f>
        <v>220</v>
      </c>
      <c r="U143" s="45">
        <v>4</v>
      </c>
      <c r="V143" s="43">
        <f>U143*44</f>
        <v>176</v>
      </c>
      <c r="W143" s="45">
        <v>4</v>
      </c>
      <c r="X143" s="43">
        <f>W143*44</f>
        <v>176</v>
      </c>
      <c r="Y143" s="45">
        <v>2</v>
      </c>
      <c r="Z143" s="43">
        <f>Y143*44</f>
        <v>88</v>
      </c>
      <c r="AA143" s="45">
        <v>3</v>
      </c>
      <c r="AB143" s="43">
        <f>AA143*44</f>
        <v>132</v>
      </c>
      <c r="AC143" s="45">
        <v>5</v>
      </c>
      <c r="AD143" s="53">
        <f>AC143*44</f>
        <v>220</v>
      </c>
    </row>
    <row r="144" spans="1:30" x14ac:dyDescent="0.2">
      <c r="A144" s="48"/>
      <c r="B144" s="49" t="s">
        <v>46</v>
      </c>
      <c r="C144" s="50">
        <f>G144+I144+K144+M144+O144+Q144+S144+U144+W144+Y144+AA144+AC144</f>
        <v>54</v>
      </c>
      <c r="D144" s="46" t="s">
        <v>44</v>
      </c>
      <c r="E144" s="81">
        <v>35</v>
      </c>
      <c r="F144" s="43">
        <f t="shared" si="6"/>
        <v>1890</v>
      </c>
      <c r="G144" s="45">
        <v>7</v>
      </c>
      <c r="H144" s="43">
        <f>G144*35</f>
        <v>245</v>
      </c>
      <c r="I144" s="45">
        <v>6</v>
      </c>
      <c r="J144" s="43">
        <f>I144*35</f>
        <v>210</v>
      </c>
      <c r="K144" s="45">
        <v>7</v>
      </c>
      <c r="L144" s="43">
        <f>K144*35</f>
        <v>245</v>
      </c>
      <c r="M144" s="45">
        <v>3</v>
      </c>
      <c r="N144" s="43">
        <f>M144*35</f>
        <v>105</v>
      </c>
      <c r="O144" s="45">
        <v>2</v>
      </c>
      <c r="P144" s="43">
        <f>O144*35</f>
        <v>70</v>
      </c>
      <c r="Q144" s="45">
        <v>8</v>
      </c>
      <c r="R144" s="43">
        <f>Q144*35</f>
        <v>280</v>
      </c>
      <c r="S144" s="45">
        <v>4</v>
      </c>
      <c r="T144" s="43">
        <f>S144*35</f>
        <v>140</v>
      </c>
      <c r="U144" s="45">
        <v>3</v>
      </c>
      <c r="V144" s="43">
        <f>U144*35</f>
        <v>105</v>
      </c>
      <c r="W144" s="45">
        <v>4</v>
      </c>
      <c r="X144" s="43">
        <f>W144*35</f>
        <v>140</v>
      </c>
      <c r="Y144" s="45">
        <v>3</v>
      </c>
      <c r="Z144" s="43">
        <f>Y144*35</f>
        <v>105</v>
      </c>
      <c r="AA144" s="45">
        <v>4</v>
      </c>
      <c r="AB144" s="43">
        <f>AA144*35</f>
        <v>140</v>
      </c>
      <c r="AC144" s="45">
        <v>3</v>
      </c>
      <c r="AD144" s="53">
        <f>AC144*35</f>
        <v>105</v>
      </c>
    </row>
    <row r="145" spans="1:30" x14ac:dyDescent="0.2">
      <c r="A145" s="68"/>
      <c r="B145" s="49" t="s">
        <v>45</v>
      </c>
      <c r="C145" s="50">
        <v>34</v>
      </c>
      <c r="D145" s="46" t="s">
        <v>44</v>
      </c>
      <c r="E145" s="81">
        <v>14.9</v>
      </c>
      <c r="F145" s="43">
        <v>506.6</v>
      </c>
      <c r="G145" s="45">
        <v>17</v>
      </c>
      <c r="H145" s="43">
        <v>253.3</v>
      </c>
      <c r="I145" s="45">
        <v>0</v>
      </c>
      <c r="J145" s="43">
        <v>0</v>
      </c>
      <c r="K145" s="45">
        <v>0</v>
      </c>
      <c r="L145" s="43">
        <f>K145*15</f>
        <v>0</v>
      </c>
      <c r="M145" s="45">
        <v>17</v>
      </c>
      <c r="N145" s="43">
        <v>253.3</v>
      </c>
      <c r="O145" s="45">
        <v>0</v>
      </c>
      <c r="P145" s="43">
        <v>0</v>
      </c>
      <c r="Q145" s="45">
        <v>0</v>
      </c>
      <c r="R145" s="43">
        <v>0</v>
      </c>
      <c r="S145" s="45">
        <v>0</v>
      </c>
      <c r="T145" s="43">
        <v>0</v>
      </c>
      <c r="U145" s="45">
        <v>0</v>
      </c>
      <c r="V145" s="43">
        <v>0</v>
      </c>
      <c r="W145" s="45">
        <v>0</v>
      </c>
      <c r="X145" s="43">
        <v>0</v>
      </c>
      <c r="Y145" s="45">
        <v>0</v>
      </c>
      <c r="Z145" s="43">
        <v>0</v>
      </c>
      <c r="AA145" s="45">
        <v>0</v>
      </c>
      <c r="AB145" s="43">
        <v>0</v>
      </c>
      <c r="AC145" s="45">
        <v>0</v>
      </c>
      <c r="AD145" s="53">
        <f>AC145*15</f>
        <v>0</v>
      </c>
    </row>
    <row r="146" spans="1:30" ht="76.5" x14ac:dyDescent="0.2">
      <c r="A146" s="21">
        <v>2700</v>
      </c>
      <c r="B146" s="22" t="s">
        <v>43</v>
      </c>
      <c r="C146" s="23">
        <v>1</v>
      </c>
      <c r="D146" s="24" t="s">
        <v>41</v>
      </c>
      <c r="E146" s="24"/>
      <c r="F146" s="25">
        <v>25000</v>
      </c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7"/>
    </row>
    <row r="147" spans="1:30" ht="25.5" x14ac:dyDescent="0.2">
      <c r="A147" s="28">
        <v>271</v>
      </c>
      <c r="B147" s="29" t="s">
        <v>42</v>
      </c>
      <c r="C147" s="72">
        <v>1</v>
      </c>
      <c r="D147" s="73" t="s">
        <v>41</v>
      </c>
      <c r="E147" s="73"/>
      <c r="F147" s="31">
        <v>25000</v>
      </c>
      <c r="G147" s="78"/>
      <c r="H147" s="33"/>
      <c r="I147" s="33"/>
      <c r="J147" s="33"/>
      <c r="K147" s="35"/>
      <c r="L147" s="33"/>
      <c r="M147" s="33"/>
      <c r="N147" s="33"/>
      <c r="O147" s="33"/>
      <c r="P147" s="33"/>
      <c r="Q147" s="33"/>
      <c r="R147" s="33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7"/>
    </row>
    <row r="148" spans="1:30" ht="63.75" x14ac:dyDescent="0.2">
      <c r="A148" s="38">
        <v>27106</v>
      </c>
      <c r="B148" s="39" t="s">
        <v>40</v>
      </c>
      <c r="C148" s="50">
        <v>1</v>
      </c>
      <c r="D148" s="46" t="s">
        <v>6</v>
      </c>
      <c r="E148" s="46"/>
      <c r="F148" s="43">
        <v>25000</v>
      </c>
      <c r="G148" s="64">
        <v>1</v>
      </c>
      <c r="H148" s="43">
        <v>25000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7">
        <v>0</v>
      </c>
    </row>
    <row r="149" spans="1:30" ht="15.75" customHeight="1" x14ac:dyDescent="0.2">
      <c r="A149" s="21">
        <v>2900</v>
      </c>
      <c r="B149" s="22" t="s">
        <v>39</v>
      </c>
      <c r="C149" s="23">
        <v>11</v>
      </c>
      <c r="D149" s="82" t="s">
        <v>38</v>
      </c>
      <c r="E149" s="82"/>
      <c r="F149" s="83">
        <v>126000</v>
      </c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8"/>
    </row>
    <row r="150" spans="1:30" ht="16.5" customHeight="1" x14ac:dyDescent="0.2">
      <c r="A150" s="28">
        <v>292</v>
      </c>
      <c r="B150" s="29" t="s">
        <v>37</v>
      </c>
      <c r="C150" s="72">
        <v>1</v>
      </c>
      <c r="D150" s="73" t="s">
        <v>6</v>
      </c>
      <c r="E150" s="73"/>
      <c r="F150" s="31">
        <v>3000</v>
      </c>
      <c r="G150" s="32"/>
      <c r="H150" s="33"/>
      <c r="I150" s="34"/>
      <c r="J150" s="33"/>
      <c r="K150" s="35"/>
      <c r="L150" s="33"/>
      <c r="M150" s="33"/>
      <c r="N150" s="33"/>
      <c r="O150" s="33"/>
      <c r="P150" s="33"/>
      <c r="Q150" s="33"/>
      <c r="R150" s="33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7"/>
    </row>
    <row r="151" spans="1:30" ht="14.25" customHeight="1" x14ac:dyDescent="0.2">
      <c r="A151" s="38">
        <v>29202</v>
      </c>
      <c r="B151" s="39" t="s">
        <v>203</v>
      </c>
      <c r="C151" s="75">
        <v>1</v>
      </c>
      <c r="D151" s="129" t="s">
        <v>6</v>
      </c>
      <c r="E151" s="129"/>
      <c r="F151" s="130">
        <v>3000</v>
      </c>
      <c r="G151" s="64">
        <v>1</v>
      </c>
      <c r="H151" s="110">
        <v>3000</v>
      </c>
      <c r="I151" s="131">
        <v>0</v>
      </c>
      <c r="J151" s="131">
        <v>0</v>
      </c>
      <c r="K151" s="131">
        <v>0</v>
      </c>
      <c r="L151" s="131">
        <v>0</v>
      </c>
      <c r="M151" s="131">
        <v>0</v>
      </c>
      <c r="N151" s="131">
        <v>0</v>
      </c>
      <c r="O151" s="131">
        <v>0</v>
      </c>
      <c r="P151" s="131">
        <v>0</v>
      </c>
      <c r="Q151" s="131">
        <v>0</v>
      </c>
      <c r="R151" s="131">
        <v>0</v>
      </c>
      <c r="S151" s="131">
        <v>0</v>
      </c>
      <c r="T151" s="131">
        <v>0</v>
      </c>
      <c r="U151" s="131">
        <v>0</v>
      </c>
      <c r="V151" s="131">
        <v>0</v>
      </c>
      <c r="W151" s="131">
        <v>0</v>
      </c>
      <c r="X151" s="131">
        <v>0</v>
      </c>
      <c r="Y151" s="131">
        <v>0</v>
      </c>
      <c r="Z151" s="131">
        <v>0</v>
      </c>
      <c r="AA151" s="131">
        <v>0</v>
      </c>
      <c r="AB151" s="131">
        <v>0</v>
      </c>
      <c r="AC151" s="131">
        <v>0</v>
      </c>
      <c r="AD151" s="132">
        <v>0</v>
      </c>
    </row>
    <row r="152" spans="1:30" ht="76.5" x14ac:dyDescent="0.2">
      <c r="A152" s="28">
        <v>294</v>
      </c>
      <c r="B152" s="29" t="s">
        <v>36</v>
      </c>
      <c r="C152" s="72">
        <v>2</v>
      </c>
      <c r="D152" s="73" t="s">
        <v>6</v>
      </c>
      <c r="E152" s="73"/>
      <c r="F152" s="31">
        <v>7000</v>
      </c>
      <c r="G152" s="35"/>
      <c r="H152" s="33"/>
      <c r="I152" s="35"/>
      <c r="J152" s="33"/>
      <c r="K152" s="35"/>
      <c r="L152" s="33"/>
      <c r="M152" s="35"/>
      <c r="N152" s="33"/>
      <c r="O152" s="35"/>
      <c r="P152" s="33"/>
      <c r="Q152" s="35"/>
      <c r="R152" s="33"/>
      <c r="S152" s="35"/>
      <c r="T152" s="33"/>
      <c r="U152" s="35"/>
      <c r="V152" s="33"/>
      <c r="W152" s="35"/>
      <c r="X152" s="33"/>
      <c r="Y152" s="35"/>
      <c r="Z152" s="33"/>
      <c r="AA152" s="35"/>
      <c r="AB152" s="33"/>
      <c r="AC152" s="35"/>
      <c r="AD152" s="67"/>
    </row>
    <row r="153" spans="1:30" ht="38.25" x14ac:dyDescent="0.2">
      <c r="A153" s="38">
        <v>29401</v>
      </c>
      <c r="B153" s="39" t="s">
        <v>219</v>
      </c>
      <c r="C153" s="55">
        <v>1</v>
      </c>
      <c r="D153" s="76" t="s">
        <v>6</v>
      </c>
      <c r="E153" s="77"/>
      <c r="F153" s="57">
        <v>2000</v>
      </c>
      <c r="G153" s="45">
        <v>1</v>
      </c>
      <c r="H153" s="43">
        <v>2000</v>
      </c>
      <c r="I153" s="45">
        <v>0</v>
      </c>
      <c r="J153" s="43">
        <v>0</v>
      </c>
      <c r="K153" s="45">
        <v>0</v>
      </c>
      <c r="L153" s="43">
        <v>0</v>
      </c>
      <c r="M153" s="45">
        <v>0</v>
      </c>
      <c r="N153" s="43">
        <v>0</v>
      </c>
      <c r="O153" s="45">
        <v>0</v>
      </c>
      <c r="P153" s="43">
        <v>0</v>
      </c>
      <c r="Q153" s="45">
        <v>0</v>
      </c>
      <c r="R153" s="43">
        <v>0</v>
      </c>
      <c r="S153" s="45">
        <v>0</v>
      </c>
      <c r="T153" s="43">
        <v>0</v>
      </c>
      <c r="U153" s="45">
        <v>0</v>
      </c>
      <c r="V153" s="43">
        <v>0</v>
      </c>
      <c r="W153" s="45">
        <v>0</v>
      </c>
      <c r="X153" s="43">
        <v>0</v>
      </c>
      <c r="Y153" s="45">
        <v>0</v>
      </c>
      <c r="Z153" s="43">
        <v>0</v>
      </c>
      <c r="AA153" s="45">
        <v>0</v>
      </c>
      <c r="AB153" s="43">
        <v>0</v>
      </c>
      <c r="AC153" s="45">
        <v>0</v>
      </c>
      <c r="AD153" s="53">
        <v>0</v>
      </c>
    </row>
    <row r="154" spans="1:30" ht="63.75" x14ac:dyDescent="0.2">
      <c r="A154" s="38">
        <v>29403</v>
      </c>
      <c r="B154" s="39" t="s">
        <v>210</v>
      </c>
      <c r="C154" s="55">
        <v>1</v>
      </c>
      <c r="D154" s="76" t="s">
        <v>6</v>
      </c>
      <c r="E154" s="77"/>
      <c r="F154" s="57">
        <v>5000</v>
      </c>
      <c r="G154" s="45">
        <v>1</v>
      </c>
      <c r="H154" s="43">
        <v>5000</v>
      </c>
      <c r="I154" s="45"/>
      <c r="J154" s="43"/>
      <c r="K154" s="45"/>
      <c r="L154" s="43"/>
      <c r="M154" s="45"/>
      <c r="N154" s="43"/>
      <c r="O154" s="45"/>
      <c r="P154" s="43"/>
      <c r="Q154" s="45"/>
      <c r="R154" s="43"/>
      <c r="S154" s="45"/>
      <c r="T154" s="43"/>
      <c r="U154" s="45"/>
      <c r="V154" s="43"/>
      <c r="W154" s="45"/>
      <c r="X154" s="43"/>
      <c r="Y154" s="45"/>
      <c r="Z154" s="43"/>
      <c r="AA154" s="45"/>
      <c r="AB154" s="43"/>
      <c r="AC154" s="45"/>
      <c r="AD154" s="53"/>
    </row>
    <row r="155" spans="1:30" ht="51" x14ac:dyDescent="0.2">
      <c r="A155" s="28">
        <v>296</v>
      </c>
      <c r="B155" s="29" t="s">
        <v>35</v>
      </c>
      <c r="C155" s="107">
        <v>8</v>
      </c>
      <c r="D155" s="73" t="s">
        <v>0</v>
      </c>
      <c r="E155" s="133"/>
      <c r="F155" s="31">
        <v>116000</v>
      </c>
      <c r="G155" s="35"/>
      <c r="H155" s="33"/>
      <c r="I155" s="35"/>
      <c r="J155" s="33"/>
      <c r="K155" s="35"/>
      <c r="L155" s="33"/>
      <c r="M155" s="35"/>
      <c r="N155" s="33"/>
      <c r="O155" s="35"/>
      <c r="P155" s="33"/>
      <c r="Q155" s="35"/>
      <c r="R155" s="33"/>
      <c r="S155" s="35"/>
      <c r="T155" s="33"/>
      <c r="U155" s="35"/>
      <c r="V155" s="33"/>
      <c r="W155" s="35"/>
      <c r="X155" s="33"/>
      <c r="Y155" s="35"/>
      <c r="Z155" s="33"/>
      <c r="AA155" s="35"/>
      <c r="AB155" s="33"/>
      <c r="AC155" s="35"/>
      <c r="AD155" s="67"/>
    </row>
    <row r="156" spans="1:30" ht="76.5" x14ac:dyDescent="0.2">
      <c r="A156" s="38">
        <v>29601</v>
      </c>
      <c r="B156" s="39" t="s">
        <v>34</v>
      </c>
      <c r="C156" s="55">
        <v>2</v>
      </c>
      <c r="D156" s="76" t="s">
        <v>27</v>
      </c>
      <c r="E156" s="77"/>
      <c r="F156" s="57">
        <v>18000</v>
      </c>
      <c r="G156" s="45">
        <v>0</v>
      </c>
      <c r="H156" s="43">
        <v>0</v>
      </c>
      <c r="I156" s="45">
        <v>1</v>
      </c>
      <c r="J156" s="43">
        <v>9000</v>
      </c>
      <c r="K156" s="45">
        <v>0</v>
      </c>
      <c r="L156" s="43">
        <v>0</v>
      </c>
      <c r="M156" s="45">
        <v>0</v>
      </c>
      <c r="N156" s="43">
        <v>0</v>
      </c>
      <c r="O156" s="45">
        <v>1</v>
      </c>
      <c r="P156" s="43">
        <v>9000</v>
      </c>
      <c r="Q156" s="45">
        <v>0</v>
      </c>
      <c r="R156" s="43">
        <v>0</v>
      </c>
      <c r="S156" s="45">
        <v>0</v>
      </c>
      <c r="T156" s="43">
        <v>0</v>
      </c>
      <c r="U156" s="45">
        <v>0</v>
      </c>
      <c r="V156" s="43">
        <v>0</v>
      </c>
      <c r="W156" s="45">
        <v>0</v>
      </c>
      <c r="X156" s="43">
        <v>0</v>
      </c>
      <c r="Y156" s="45">
        <v>0</v>
      </c>
      <c r="Z156" s="43">
        <v>0</v>
      </c>
      <c r="AA156" s="45">
        <v>0</v>
      </c>
      <c r="AB156" s="43">
        <v>0</v>
      </c>
      <c r="AC156" s="45">
        <v>0</v>
      </c>
      <c r="AD156" s="53">
        <v>0</v>
      </c>
    </row>
    <row r="157" spans="1:30" ht="38.25" x14ac:dyDescent="0.2">
      <c r="A157" s="38">
        <v>29602</v>
      </c>
      <c r="B157" s="39" t="s">
        <v>33</v>
      </c>
      <c r="C157" s="55">
        <v>2</v>
      </c>
      <c r="D157" s="76" t="s">
        <v>12</v>
      </c>
      <c r="E157" s="77"/>
      <c r="F157" s="57">
        <v>45000</v>
      </c>
      <c r="G157" s="45">
        <v>0</v>
      </c>
      <c r="H157" s="43">
        <v>0</v>
      </c>
      <c r="I157" s="45">
        <v>1</v>
      </c>
      <c r="J157" s="43">
        <v>22500</v>
      </c>
      <c r="K157" s="45">
        <v>0</v>
      </c>
      <c r="L157" s="43">
        <v>0</v>
      </c>
      <c r="M157" s="45">
        <v>0</v>
      </c>
      <c r="N157" s="43">
        <v>0</v>
      </c>
      <c r="O157" s="45">
        <v>1</v>
      </c>
      <c r="P157" s="43">
        <v>22500</v>
      </c>
      <c r="Q157" s="45">
        <v>0</v>
      </c>
      <c r="R157" s="43">
        <v>0</v>
      </c>
      <c r="S157" s="45">
        <v>0</v>
      </c>
      <c r="T157" s="43">
        <v>0</v>
      </c>
      <c r="U157" s="45">
        <v>0</v>
      </c>
      <c r="V157" s="43">
        <v>0</v>
      </c>
      <c r="W157" s="45">
        <v>0</v>
      </c>
      <c r="X157" s="43">
        <v>0</v>
      </c>
      <c r="Y157" s="45">
        <v>0</v>
      </c>
      <c r="Z157" s="43">
        <v>0</v>
      </c>
      <c r="AA157" s="45">
        <v>0</v>
      </c>
      <c r="AB157" s="43">
        <v>0</v>
      </c>
      <c r="AC157" s="45">
        <v>0</v>
      </c>
      <c r="AD157" s="53">
        <v>0</v>
      </c>
    </row>
    <row r="158" spans="1:30" ht="76.5" x14ac:dyDescent="0.2">
      <c r="A158" s="38">
        <v>29603</v>
      </c>
      <c r="B158" s="39" t="s">
        <v>32</v>
      </c>
      <c r="C158" s="55">
        <v>2</v>
      </c>
      <c r="D158" s="76" t="s">
        <v>12</v>
      </c>
      <c r="E158" s="77"/>
      <c r="F158" s="57">
        <v>3000</v>
      </c>
      <c r="G158" s="45">
        <v>0</v>
      </c>
      <c r="H158" s="43">
        <v>0</v>
      </c>
      <c r="I158" s="45">
        <v>1</v>
      </c>
      <c r="J158" s="43">
        <v>1500</v>
      </c>
      <c r="K158" s="45">
        <v>0</v>
      </c>
      <c r="L158" s="43">
        <v>0</v>
      </c>
      <c r="M158" s="45">
        <v>0</v>
      </c>
      <c r="N158" s="43">
        <v>0</v>
      </c>
      <c r="O158" s="45">
        <v>1</v>
      </c>
      <c r="P158" s="43">
        <v>1500</v>
      </c>
      <c r="Q158" s="45">
        <v>0</v>
      </c>
      <c r="R158" s="43">
        <v>0</v>
      </c>
      <c r="S158" s="45">
        <v>0</v>
      </c>
      <c r="T158" s="43">
        <v>0</v>
      </c>
      <c r="U158" s="45">
        <v>0</v>
      </c>
      <c r="V158" s="43">
        <v>0</v>
      </c>
      <c r="W158" s="45">
        <v>0</v>
      </c>
      <c r="X158" s="43">
        <v>0</v>
      </c>
      <c r="Y158" s="45">
        <v>0</v>
      </c>
      <c r="Z158" s="43">
        <v>0</v>
      </c>
      <c r="AA158" s="45">
        <v>0</v>
      </c>
      <c r="AB158" s="43">
        <v>0</v>
      </c>
      <c r="AC158" s="45">
        <v>0</v>
      </c>
      <c r="AD158" s="53">
        <v>0</v>
      </c>
    </row>
    <row r="159" spans="1:30" ht="51" x14ac:dyDescent="0.2">
      <c r="A159" s="38">
        <v>29609</v>
      </c>
      <c r="B159" s="39" t="s">
        <v>31</v>
      </c>
      <c r="C159" s="55">
        <v>2</v>
      </c>
      <c r="D159" s="76" t="s">
        <v>12</v>
      </c>
      <c r="E159" s="77"/>
      <c r="F159" s="57">
        <v>50000</v>
      </c>
      <c r="G159" s="45">
        <v>0</v>
      </c>
      <c r="H159" s="43">
        <v>0</v>
      </c>
      <c r="I159" s="45">
        <v>1</v>
      </c>
      <c r="J159" s="43">
        <v>25000</v>
      </c>
      <c r="K159" s="45">
        <v>0</v>
      </c>
      <c r="L159" s="43">
        <v>0</v>
      </c>
      <c r="M159" s="45">
        <v>0</v>
      </c>
      <c r="N159" s="43">
        <v>0</v>
      </c>
      <c r="O159" s="45">
        <v>1</v>
      </c>
      <c r="P159" s="43">
        <v>25000</v>
      </c>
      <c r="Q159" s="45">
        <v>0</v>
      </c>
      <c r="R159" s="43">
        <v>0</v>
      </c>
      <c r="S159" s="45">
        <v>0</v>
      </c>
      <c r="T159" s="43">
        <v>0</v>
      </c>
      <c r="U159" s="45">
        <v>0</v>
      </c>
      <c r="V159" s="43">
        <v>0</v>
      </c>
      <c r="W159" s="45">
        <v>0</v>
      </c>
      <c r="X159" s="43">
        <v>0</v>
      </c>
      <c r="Y159" s="45">
        <v>0</v>
      </c>
      <c r="Z159" s="43">
        <v>0</v>
      </c>
      <c r="AA159" s="45">
        <v>0</v>
      </c>
      <c r="AB159" s="43">
        <v>0</v>
      </c>
      <c r="AC159" s="45">
        <v>0</v>
      </c>
      <c r="AD159" s="53">
        <v>0</v>
      </c>
    </row>
    <row r="160" spans="1:30" ht="25.5" x14ac:dyDescent="0.2">
      <c r="A160" s="134">
        <v>3000</v>
      </c>
      <c r="B160" s="135" t="s">
        <v>30</v>
      </c>
      <c r="C160" s="136">
        <v>71</v>
      </c>
      <c r="D160" s="137" t="s">
        <v>10</v>
      </c>
      <c r="E160" s="137"/>
      <c r="F160" s="138">
        <v>2122735</v>
      </c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40"/>
    </row>
    <row r="161" spans="1:30" x14ac:dyDescent="0.2">
      <c r="A161" s="21">
        <v>3100</v>
      </c>
      <c r="B161" s="22" t="s">
        <v>29</v>
      </c>
      <c r="C161" s="115">
        <v>44</v>
      </c>
      <c r="D161" s="141" t="s">
        <v>0</v>
      </c>
      <c r="E161" s="142"/>
      <c r="F161" s="25">
        <v>428000</v>
      </c>
      <c r="G161" s="69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4"/>
    </row>
    <row r="162" spans="1:30" x14ac:dyDescent="0.2">
      <c r="A162" s="28">
        <v>311</v>
      </c>
      <c r="B162" s="145" t="s">
        <v>28</v>
      </c>
      <c r="C162" s="89">
        <v>6</v>
      </c>
      <c r="D162" s="146" t="s">
        <v>0</v>
      </c>
      <c r="E162" s="89"/>
      <c r="F162" s="147">
        <v>300000</v>
      </c>
      <c r="G162" s="66"/>
      <c r="H162" s="34"/>
      <c r="I162" s="66"/>
      <c r="J162" s="34"/>
      <c r="K162" s="66"/>
      <c r="L162" s="34"/>
      <c r="M162" s="66"/>
      <c r="N162" s="34"/>
      <c r="O162" s="66"/>
      <c r="P162" s="34"/>
      <c r="Q162" s="66"/>
      <c r="R162" s="34"/>
      <c r="S162" s="66"/>
      <c r="T162" s="34"/>
      <c r="U162" s="66"/>
      <c r="V162" s="34"/>
      <c r="W162" s="66"/>
      <c r="X162" s="34"/>
      <c r="Y162" s="66"/>
      <c r="Z162" s="34"/>
      <c r="AA162" s="66"/>
      <c r="AB162" s="34"/>
      <c r="AC162" s="66"/>
      <c r="AD162" s="148"/>
    </row>
    <row r="163" spans="1:30" x14ac:dyDescent="0.2">
      <c r="A163" s="38">
        <v>31101</v>
      </c>
      <c r="B163" s="149" t="s">
        <v>28</v>
      </c>
      <c r="C163" s="64">
        <v>6</v>
      </c>
      <c r="D163" s="150" t="s">
        <v>27</v>
      </c>
      <c r="E163" s="151"/>
      <c r="F163" s="44">
        <v>300000</v>
      </c>
      <c r="G163" s="64">
        <v>1</v>
      </c>
      <c r="H163" s="44">
        <v>50000</v>
      </c>
      <c r="I163" s="64">
        <v>0</v>
      </c>
      <c r="J163" s="44">
        <v>0</v>
      </c>
      <c r="K163" s="64">
        <v>1</v>
      </c>
      <c r="L163" s="44">
        <v>50000</v>
      </c>
      <c r="M163" s="64">
        <v>0</v>
      </c>
      <c r="N163" s="44">
        <v>0</v>
      </c>
      <c r="O163" s="64">
        <v>1</v>
      </c>
      <c r="P163" s="44">
        <v>50000</v>
      </c>
      <c r="Q163" s="64">
        <v>0</v>
      </c>
      <c r="R163" s="44">
        <v>0</v>
      </c>
      <c r="S163" s="64">
        <v>1</v>
      </c>
      <c r="T163" s="44">
        <v>50000</v>
      </c>
      <c r="U163" s="64">
        <v>0</v>
      </c>
      <c r="V163" s="44">
        <v>0</v>
      </c>
      <c r="W163" s="64">
        <v>1</v>
      </c>
      <c r="X163" s="44">
        <v>50000</v>
      </c>
      <c r="Y163" s="64">
        <v>0</v>
      </c>
      <c r="Z163" s="44">
        <v>0</v>
      </c>
      <c r="AA163" s="64">
        <v>1</v>
      </c>
      <c r="AB163" s="44">
        <v>50000</v>
      </c>
      <c r="AC163" s="64">
        <v>0</v>
      </c>
      <c r="AD163" s="152">
        <v>0</v>
      </c>
    </row>
    <row r="164" spans="1:30" x14ac:dyDescent="0.2">
      <c r="A164" s="28">
        <v>313</v>
      </c>
      <c r="B164" s="29" t="s">
        <v>26</v>
      </c>
      <c r="C164" s="72">
        <v>1</v>
      </c>
      <c r="D164" s="73" t="s">
        <v>0</v>
      </c>
      <c r="E164" s="73"/>
      <c r="F164" s="31">
        <v>14000</v>
      </c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4"/>
    </row>
    <row r="165" spans="1:30" x14ac:dyDescent="0.2">
      <c r="A165" s="38">
        <v>31301</v>
      </c>
      <c r="B165" s="39" t="s">
        <v>25</v>
      </c>
      <c r="C165" s="155">
        <v>1</v>
      </c>
      <c r="D165" s="49" t="s">
        <v>24</v>
      </c>
      <c r="E165" s="39"/>
      <c r="F165" s="43">
        <v>14000</v>
      </c>
      <c r="G165" s="45">
        <v>1</v>
      </c>
      <c r="H165" s="43">
        <v>14000</v>
      </c>
      <c r="I165" s="44">
        <v>0</v>
      </c>
      <c r="J165" s="43">
        <v>0</v>
      </c>
      <c r="K165" s="45">
        <v>0</v>
      </c>
      <c r="L165" s="43">
        <v>0</v>
      </c>
      <c r="M165" s="45">
        <v>0</v>
      </c>
      <c r="N165" s="43">
        <v>0</v>
      </c>
      <c r="O165" s="45">
        <v>0</v>
      </c>
      <c r="P165" s="43">
        <v>0</v>
      </c>
      <c r="Q165" s="43">
        <v>0</v>
      </c>
      <c r="R165" s="43">
        <v>0</v>
      </c>
      <c r="S165" s="64">
        <v>0</v>
      </c>
      <c r="T165" s="64">
        <v>0</v>
      </c>
      <c r="U165" s="64">
        <v>0</v>
      </c>
      <c r="V165" s="64">
        <v>0</v>
      </c>
      <c r="W165" s="64">
        <v>0</v>
      </c>
      <c r="X165" s="64">
        <v>0</v>
      </c>
      <c r="Y165" s="64">
        <v>0</v>
      </c>
      <c r="Z165" s="64">
        <v>0</v>
      </c>
      <c r="AA165" s="64">
        <v>0</v>
      </c>
      <c r="AB165" s="64">
        <v>0</v>
      </c>
      <c r="AC165" s="64">
        <v>0</v>
      </c>
      <c r="AD165" s="156">
        <v>0</v>
      </c>
    </row>
    <row r="166" spans="1:30" ht="25.5" x14ac:dyDescent="0.2">
      <c r="A166" s="28">
        <v>314</v>
      </c>
      <c r="B166" s="29" t="s">
        <v>23</v>
      </c>
      <c r="C166" s="107">
        <v>12</v>
      </c>
      <c r="D166" s="29" t="s">
        <v>0</v>
      </c>
      <c r="E166" s="157"/>
      <c r="F166" s="31">
        <v>80000</v>
      </c>
      <c r="G166" s="35"/>
      <c r="H166" s="33"/>
      <c r="I166" s="35"/>
      <c r="J166" s="33"/>
      <c r="K166" s="35"/>
      <c r="L166" s="33"/>
      <c r="M166" s="35"/>
      <c r="N166" s="33"/>
      <c r="O166" s="35"/>
      <c r="P166" s="33"/>
      <c r="Q166" s="35"/>
      <c r="R166" s="33"/>
      <c r="S166" s="35"/>
      <c r="T166" s="33"/>
      <c r="U166" s="35"/>
      <c r="V166" s="33"/>
      <c r="W166" s="35"/>
      <c r="X166" s="33"/>
      <c r="Y166" s="35"/>
      <c r="Z166" s="33"/>
      <c r="AA166" s="35"/>
      <c r="AB166" s="33"/>
      <c r="AC166" s="35"/>
      <c r="AD166" s="67"/>
    </row>
    <row r="167" spans="1:30" ht="25.5" x14ac:dyDescent="0.2">
      <c r="A167" s="38">
        <v>31401</v>
      </c>
      <c r="B167" s="39" t="s">
        <v>22</v>
      </c>
      <c r="C167" s="50">
        <v>12</v>
      </c>
      <c r="D167" s="49" t="s">
        <v>12</v>
      </c>
      <c r="E167" s="158"/>
      <c r="F167" s="43">
        <v>80000</v>
      </c>
      <c r="G167" s="45">
        <v>1</v>
      </c>
      <c r="H167" s="43">
        <v>6666.66</v>
      </c>
      <c r="I167" s="45">
        <v>1</v>
      </c>
      <c r="J167" s="43">
        <v>6666.66</v>
      </c>
      <c r="K167" s="45">
        <v>1</v>
      </c>
      <c r="L167" s="43">
        <v>6666.66</v>
      </c>
      <c r="M167" s="45">
        <v>1</v>
      </c>
      <c r="N167" s="43">
        <v>6666.66</v>
      </c>
      <c r="O167" s="45">
        <v>1</v>
      </c>
      <c r="P167" s="43">
        <v>6666.67</v>
      </c>
      <c r="Q167" s="45">
        <v>1</v>
      </c>
      <c r="R167" s="43">
        <v>6666.67</v>
      </c>
      <c r="S167" s="45">
        <v>1</v>
      </c>
      <c r="T167" s="43">
        <v>6666.67</v>
      </c>
      <c r="U167" s="45">
        <v>1</v>
      </c>
      <c r="V167" s="43">
        <v>6666.67</v>
      </c>
      <c r="W167" s="45">
        <v>1</v>
      </c>
      <c r="X167" s="43">
        <v>6666.67</v>
      </c>
      <c r="Y167" s="45">
        <v>1</v>
      </c>
      <c r="Z167" s="43">
        <v>6666.67</v>
      </c>
      <c r="AA167" s="45">
        <v>1</v>
      </c>
      <c r="AB167" s="43">
        <v>6666.67</v>
      </c>
      <c r="AC167" s="45">
        <v>1</v>
      </c>
      <c r="AD167" s="43">
        <v>6666.67</v>
      </c>
    </row>
    <row r="168" spans="1:30" x14ac:dyDescent="0.2">
      <c r="A168" s="28">
        <v>315</v>
      </c>
      <c r="B168" s="29" t="s">
        <v>21</v>
      </c>
      <c r="C168" s="107">
        <v>12</v>
      </c>
      <c r="D168" s="29" t="s">
        <v>0</v>
      </c>
      <c r="E168" s="157"/>
      <c r="F168" s="31">
        <v>10000</v>
      </c>
      <c r="G168" s="35"/>
      <c r="H168" s="33"/>
      <c r="I168" s="35"/>
      <c r="J168" s="33"/>
      <c r="K168" s="35"/>
      <c r="L168" s="33"/>
      <c r="M168" s="35"/>
      <c r="N168" s="33"/>
      <c r="O168" s="35"/>
      <c r="P168" s="33"/>
      <c r="Q168" s="35"/>
      <c r="R168" s="33"/>
      <c r="S168" s="35"/>
      <c r="T168" s="33"/>
      <c r="U168" s="35"/>
      <c r="V168" s="33"/>
      <c r="W168" s="35"/>
      <c r="X168" s="33"/>
      <c r="Y168" s="35"/>
      <c r="Z168" s="33"/>
      <c r="AA168" s="35"/>
      <c r="AB168" s="33"/>
      <c r="AC168" s="35"/>
      <c r="AD168" s="67"/>
    </row>
    <row r="169" spans="1:30" x14ac:dyDescent="0.2">
      <c r="A169" s="38">
        <v>31501</v>
      </c>
      <c r="B169" s="39" t="s">
        <v>21</v>
      </c>
      <c r="C169" s="50">
        <f>G169+I169+K169+M169+O169+Q169+S169+U169+W169+Y169+AA169+AC169</f>
        <v>12</v>
      </c>
      <c r="D169" s="49" t="s">
        <v>12</v>
      </c>
      <c r="E169" s="49"/>
      <c r="F169" s="43">
        <v>10000</v>
      </c>
      <c r="G169" s="45">
        <v>1</v>
      </c>
      <c r="H169" s="43">
        <v>833.33</v>
      </c>
      <c r="I169" s="45">
        <v>1</v>
      </c>
      <c r="J169" s="43">
        <v>833.33</v>
      </c>
      <c r="K169" s="45">
        <v>1</v>
      </c>
      <c r="L169" s="43">
        <v>833.33</v>
      </c>
      <c r="M169" s="45">
        <v>1</v>
      </c>
      <c r="N169" s="43">
        <v>833.33</v>
      </c>
      <c r="O169" s="45">
        <v>1</v>
      </c>
      <c r="P169" s="43">
        <v>833.33</v>
      </c>
      <c r="Q169" s="45">
        <v>1</v>
      </c>
      <c r="R169" s="43">
        <v>833.33</v>
      </c>
      <c r="S169" s="45">
        <v>1</v>
      </c>
      <c r="T169" s="43">
        <v>833.33</v>
      </c>
      <c r="U169" s="45">
        <v>1</v>
      </c>
      <c r="V169" s="43">
        <v>833.33</v>
      </c>
      <c r="W169" s="45">
        <v>1</v>
      </c>
      <c r="X169" s="43">
        <v>833.33</v>
      </c>
      <c r="Y169" s="45">
        <v>1</v>
      </c>
      <c r="Z169" s="43">
        <v>833.33</v>
      </c>
      <c r="AA169" s="45">
        <v>1</v>
      </c>
      <c r="AB169" s="43">
        <v>833.33</v>
      </c>
      <c r="AC169" s="45">
        <v>1</v>
      </c>
      <c r="AD169" s="43">
        <v>833.37</v>
      </c>
    </row>
    <row r="170" spans="1:30" ht="63.75" x14ac:dyDescent="0.2">
      <c r="A170" s="28">
        <v>317</v>
      </c>
      <c r="B170" s="29" t="s">
        <v>20</v>
      </c>
      <c r="C170" s="107">
        <v>1</v>
      </c>
      <c r="D170" s="29" t="s">
        <v>0</v>
      </c>
      <c r="E170" s="157"/>
      <c r="F170" s="31">
        <v>16000</v>
      </c>
      <c r="G170" s="35"/>
      <c r="H170" s="33"/>
      <c r="I170" s="159"/>
      <c r="J170" s="33"/>
      <c r="K170" s="35"/>
      <c r="L170" s="33"/>
      <c r="M170" s="159"/>
      <c r="N170" s="33"/>
      <c r="O170" s="35"/>
      <c r="P170" s="33"/>
      <c r="Q170" s="159"/>
      <c r="R170" s="33"/>
      <c r="S170" s="35"/>
      <c r="T170" s="33"/>
      <c r="U170" s="159"/>
      <c r="V170" s="33"/>
      <c r="W170" s="35"/>
      <c r="X170" s="33"/>
      <c r="Y170" s="159"/>
      <c r="Z170" s="33"/>
      <c r="AA170" s="35"/>
      <c r="AB170" s="33"/>
      <c r="AC170" s="159"/>
      <c r="AD170" s="67"/>
    </row>
    <row r="171" spans="1:30" ht="63.75" x14ac:dyDescent="0.2">
      <c r="A171" s="38">
        <v>31701</v>
      </c>
      <c r="B171" s="39" t="s">
        <v>20</v>
      </c>
      <c r="C171" s="50">
        <v>1</v>
      </c>
      <c r="D171" s="49" t="s">
        <v>19</v>
      </c>
      <c r="E171" s="49"/>
      <c r="F171" s="43">
        <v>16000</v>
      </c>
      <c r="G171" s="45">
        <v>1</v>
      </c>
      <c r="H171" s="43">
        <v>16000</v>
      </c>
      <c r="I171" s="45">
        <v>0</v>
      </c>
      <c r="J171" s="43">
        <v>0</v>
      </c>
      <c r="K171" s="45">
        <v>0</v>
      </c>
      <c r="L171" s="43">
        <v>0</v>
      </c>
      <c r="M171" s="45">
        <v>0</v>
      </c>
      <c r="N171" s="43">
        <v>0</v>
      </c>
      <c r="O171" s="45">
        <v>0</v>
      </c>
      <c r="P171" s="43">
        <v>0</v>
      </c>
      <c r="Q171" s="45">
        <v>0</v>
      </c>
      <c r="R171" s="43">
        <v>0</v>
      </c>
      <c r="S171" s="45">
        <v>0</v>
      </c>
      <c r="T171" s="43">
        <v>0</v>
      </c>
      <c r="U171" s="45">
        <v>0</v>
      </c>
      <c r="V171" s="43">
        <v>0</v>
      </c>
      <c r="W171" s="45">
        <v>0</v>
      </c>
      <c r="X171" s="43">
        <v>0</v>
      </c>
      <c r="Y171" s="45">
        <v>0</v>
      </c>
      <c r="Z171" s="43">
        <v>0</v>
      </c>
      <c r="AA171" s="45">
        <v>0</v>
      </c>
      <c r="AB171" s="43">
        <v>0</v>
      </c>
      <c r="AC171" s="45">
        <v>0</v>
      </c>
      <c r="AD171" s="43">
        <v>0</v>
      </c>
    </row>
    <row r="172" spans="1:30" ht="38.25" x14ac:dyDescent="0.2">
      <c r="A172" s="28">
        <v>318</v>
      </c>
      <c r="B172" s="29" t="s">
        <v>18</v>
      </c>
      <c r="C172" s="107">
        <v>12</v>
      </c>
      <c r="D172" s="29" t="s">
        <v>0</v>
      </c>
      <c r="E172" s="29"/>
      <c r="F172" s="31">
        <v>8000</v>
      </c>
      <c r="G172" s="35"/>
      <c r="H172" s="33"/>
      <c r="I172" s="35"/>
      <c r="J172" s="33"/>
      <c r="K172" s="35"/>
      <c r="L172" s="33"/>
      <c r="M172" s="35"/>
      <c r="N172" s="33"/>
      <c r="O172" s="35"/>
      <c r="P172" s="33"/>
      <c r="Q172" s="35"/>
      <c r="R172" s="33"/>
      <c r="S172" s="35"/>
      <c r="T172" s="33"/>
      <c r="U172" s="35"/>
      <c r="V172" s="33"/>
      <c r="W172" s="35"/>
      <c r="X172" s="33"/>
      <c r="Y172" s="35"/>
      <c r="Z172" s="33"/>
      <c r="AA172" s="35"/>
      <c r="AB172" s="33"/>
      <c r="AC172" s="35"/>
      <c r="AD172" s="67"/>
    </row>
    <row r="173" spans="1:30" x14ac:dyDescent="0.2">
      <c r="A173" s="38">
        <v>31801</v>
      </c>
      <c r="B173" s="39" t="s">
        <v>17</v>
      </c>
      <c r="C173" s="160">
        <v>12</v>
      </c>
      <c r="D173" s="46" t="s">
        <v>12</v>
      </c>
      <c r="E173" s="76"/>
      <c r="F173" s="161">
        <v>8000</v>
      </c>
      <c r="G173" s="64">
        <v>1</v>
      </c>
      <c r="H173" s="81">
        <v>666.66</v>
      </c>
      <c r="I173" s="64">
        <v>1</v>
      </c>
      <c r="J173" s="81">
        <v>666.66</v>
      </c>
      <c r="K173" s="64">
        <v>1</v>
      </c>
      <c r="L173" s="81">
        <v>666.66</v>
      </c>
      <c r="M173" s="64">
        <v>1</v>
      </c>
      <c r="N173" s="81">
        <v>666.66</v>
      </c>
      <c r="O173" s="64">
        <v>1</v>
      </c>
      <c r="P173" s="81">
        <v>666.66</v>
      </c>
      <c r="Q173" s="64">
        <v>1</v>
      </c>
      <c r="R173" s="81">
        <v>666.66</v>
      </c>
      <c r="S173" s="64">
        <v>1</v>
      </c>
      <c r="T173" s="81">
        <v>666.66</v>
      </c>
      <c r="U173" s="64">
        <v>1</v>
      </c>
      <c r="V173" s="81">
        <v>666.66</v>
      </c>
      <c r="W173" s="64">
        <v>1</v>
      </c>
      <c r="X173" s="81">
        <v>666.66</v>
      </c>
      <c r="Y173" s="64">
        <v>1</v>
      </c>
      <c r="Z173" s="81">
        <v>666.66</v>
      </c>
      <c r="AA173" s="64">
        <v>1</v>
      </c>
      <c r="AB173" s="81">
        <v>666.66</v>
      </c>
      <c r="AC173" s="64">
        <v>1</v>
      </c>
      <c r="AD173" s="81">
        <v>666.66</v>
      </c>
    </row>
    <row r="174" spans="1:30" ht="25.5" x14ac:dyDescent="0.2">
      <c r="A174" s="21">
        <v>3200</v>
      </c>
      <c r="B174" s="22" t="s">
        <v>16</v>
      </c>
      <c r="C174" s="115">
        <v>27</v>
      </c>
      <c r="D174" s="24" t="s">
        <v>0</v>
      </c>
      <c r="E174" s="24"/>
      <c r="F174" s="25">
        <v>1694735</v>
      </c>
      <c r="G174" s="162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4"/>
    </row>
    <row r="175" spans="1:30" ht="25.5" x14ac:dyDescent="0.2">
      <c r="A175" s="28">
        <v>322</v>
      </c>
      <c r="B175" s="29" t="s">
        <v>193</v>
      </c>
      <c r="C175" s="107">
        <v>12</v>
      </c>
      <c r="D175" s="73"/>
      <c r="E175" s="73"/>
      <c r="F175" s="31">
        <v>85000</v>
      </c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165"/>
    </row>
    <row r="176" spans="1:30" ht="25.5" x14ac:dyDescent="0.2">
      <c r="A176" s="38">
        <v>32201</v>
      </c>
      <c r="B176" s="49" t="s">
        <v>194</v>
      </c>
      <c r="C176" s="50">
        <v>12</v>
      </c>
      <c r="D176" s="46" t="s">
        <v>12</v>
      </c>
      <c r="E176" s="46"/>
      <c r="F176" s="43">
        <v>85000</v>
      </c>
      <c r="G176" s="166">
        <v>1</v>
      </c>
      <c r="H176" s="110">
        <v>7083.33</v>
      </c>
      <c r="I176" s="166">
        <v>1</v>
      </c>
      <c r="J176" s="110">
        <v>7083.33</v>
      </c>
      <c r="K176" s="166">
        <v>1</v>
      </c>
      <c r="L176" s="110">
        <v>7083.33</v>
      </c>
      <c r="M176" s="166">
        <v>1</v>
      </c>
      <c r="N176" s="110">
        <v>7083.33</v>
      </c>
      <c r="O176" s="166">
        <v>1</v>
      </c>
      <c r="P176" s="110">
        <v>7083.33</v>
      </c>
      <c r="Q176" s="166">
        <v>1</v>
      </c>
      <c r="R176" s="110">
        <v>7083.33</v>
      </c>
      <c r="S176" s="166">
        <v>1</v>
      </c>
      <c r="T176" s="110">
        <v>7083.33</v>
      </c>
      <c r="U176" s="166">
        <v>1</v>
      </c>
      <c r="V176" s="110">
        <v>7083.33</v>
      </c>
      <c r="W176" s="166">
        <v>1</v>
      </c>
      <c r="X176" s="110">
        <v>7083.33</v>
      </c>
      <c r="Y176" s="166">
        <v>1</v>
      </c>
      <c r="Z176" s="110">
        <v>7083.33</v>
      </c>
      <c r="AA176" s="166">
        <v>1</v>
      </c>
      <c r="AB176" s="110">
        <v>7083.33</v>
      </c>
      <c r="AC176" s="166">
        <v>1</v>
      </c>
      <c r="AD176" s="110">
        <v>7083.33</v>
      </c>
    </row>
    <row r="177" spans="1:30" ht="15" customHeight="1" x14ac:dyDescent="0.2">
      <c r="A177" s="28">
        <v>323</v>
      </c>
      <c r="B177" s="29" t="s">
        <v>15</v>
      </c>
      <c r="C177" s="107">
        <v>12</v>
      </c>
      <c r="D177" s="73" t="s">
        <v>0</v>
      </c>
      <c r="E177" s="73"/>
      <c r="F177" s="31">
        <v>384000</v>
      </c>
      <c r="G177" s="66"/>
      <c r="H177" s="33"/>
      <c r="I177" s="66"/>
      <c r="J177" s="33"/>
      <c r="K177" s="66"/>
      <c r="L177" s="33"/>
      <c r="M177" s="66"/>
      <c r="N177" s="33"/>
      <c r="O177" s="66"/>
      <c r="P177" s="33"/>
      <c r="Q177" s="66"/>
      <c r="R177" s="33"/>
      <c r="S177" s="66"/>
      <c r="T177" s="33"/>
      <c r="U177" s="66"/>
      <c r="V177" s="33"/>
      <c r="W177" s="66"/>
      <c r="X177" s="33"/>
      <c r="Y177" s="66"/>
      <c r="Z177" s="33"/>
      <c r="AA177" s="66"/>
      <c r="AB177" s="33"/>
      <c r="AC177" s="66"/>
      <c r="AD177" s="67"/>
    </row>
    <row r="178" spans="1:30" ht="15" customHeight="1" x14ac:dyDescent="0.2">
      <c r="A178" s="38">
        <v>32301</v>
      </c>
      <c r="B178" s="39" t="s">
        <v>195</v>
      </c>
      <c r="C178" s="50">
        <v>12</v>
      </c>
      <c r="D178" s="46" t="s">
        <v>12</v>
      </c>
      <c r="E178" s="76"/>
      <c r="F178" s="43">
        <v>384000</v>
      </c>
      <c r="G178" s="64">
        <v>1</v>
      </c>
      <c r="H178" s="43">
        <v>32000</v>
      </c>
      <c r="I178" s="64">
        <v>1</v>
      </c>
      <c r="J178" s="43">
        <v>32000</v>
      </c>
      <c r="K178" s="64">
        <v>1</v>
      </c>
      <c r="L178" s="43">
        <v>32000</v>
      </c>
      <c r="M178" s="64">
        <v>1</v>
      </c>
      <c r="N178" s="43">
        <v>32000</v>
      </c>
      <c r="O178" s="64">
        <v>1</v>
      </c>
      <c r="P178" s="43">
        <v>32000</v>
      </c>
      <c r="Q178" s="64">
        <v>1</v>
      </c>
      <c r="R178" s="43">
        <v>32000</v>
      </c>
      <c r="S178" s="64">
        <v>1</v>
      </c>
      <c r="T178" s="43">
        <v>32000</v>
      </c>
      <c r="U178" s="64">
        <v>1</v>
      </c>
      <c r="V178" s="43">
        <v>32000</v>
      </c>
      <c r="W178" s="64">
        <v>1</v>
      </c>
      <c r="X178" s="43">
        <v>32000</v>
      </c>
      <c r="Y178" s="64">
        <v>1</v>
      </c>
      <c r="Z178" s="43">
        <v>32000</v>
      </c>
      <c r="AA178" s="64">
        <v>1</v>
      </c>
      <c r="AB178" s="43">
        <v>32000</v>
      </c>
      <c r="AC178" s="64">
        <v>1</v>
      </c>
      <c r="AD178" s="43">
        <v>32000</v>
      </c>
    </row>
    <row r="179" spans="1:30" ht="15" customHeight="1" x14ac:dyDescent="0.2">
      <c r="A179" s="28">
        <v>325</v>
      </c>
      <c r="B179" s="29" t="s">
        <v>14</v>
      </c>
      <c r="C179" s="107">
        <v>1</v>
      </c>
      <c r="D179" s="73" t="s">
        <v>0</v>
      </c>
      <c r="E179" s="73"/>
      <c r="F179" s="31">
        <v>600735</v>
      </c>
      <c r="G179" s="66"/>
      <c r="H179" s="33"/>
      <c r="I179" s="66"/>
      <c r="J179" s="33"/>
      <c r="K179" s="66"/>
      <c r="L179" s="33"/>
      <c r="M179" s="66"/>
      <c r="N179" s="33"/>
      <c r="O179" s="66"/>
      <c r="P179" s="33"/>
      <c r="Q179" s="66"/>
      <c r="R179" s="33"/>
      <c r="S179" s="66"/>
      <c r="T179" s="33"/>
      <c r="U179" s="66"/>
      <c r="V179" s="33"/>
      <c r="W179" s="66"/>
      <c r="X179" s="33"/>
      <c r="Y179" s="66"/>
      <c r="Z179" s="33"/>
      <c r="AA179" s="66"/>
      <c r="AB179" s="33"/>
      <c r="AC179" s="66"/>
      <c r="AD179" s="67"/>
    </row>
    <row r="180" spans="1:30" ht="13.5" customHeight="1" x14ac:dyDescent="0.2">
      <c r="A180" s="38">
        <v>32501</v>
      </c>
      <c r="B180" s="39" t="s">
        <v>14</v>
      </c>
      <c r="C180" s="50">
        <v>1</v>
      </c>
      <c r="D180" s="46" t="s">
        <v>12</v>
      </c>
      <c r="E180" s="76"/>
      <c r="F180" s="43">
        <v>600735</v>
      </c>
      <c r="G180" s="64">
        <v>1</v>
      </c>
      <c r="H180" s="43">
        <v>600735</v>
      </c>
      <c r="I180" s="64">
        <v>0</v>
      </c>
      <c r="J180" s="43">
        <v>0</v>
      </c>
      <c r="K180" s="64">
        <v>0</v>
      </c>
      <c r="L180" s="43">
        <v>0</v>
      </c>
      <c r="M180" s="64">
        <v>0</v>
      </c>
      <c r="N180" s="43">
        <v>0</v>
      </c>
      <c r="O180" s="64">
        <v>0</v>
      </c>
      <c r="P180" s="43">
        <v>0</v>
      </c>
      <c r="Q180" s="64">
        <v>0</v>
      </c>
      <c r="R180" s="43">
        <v>0</v>
      </c>
      <c r="S180" s="64">
        <v>0</v>
      </c>
      <c r="T180" s="43">
        <v>0</v>
      </c>
      <c r="U180" s="64">
        <v>0</v>
      </c>
      <c r="V180" s="43">
        <v>0</v>
      </c>
      <c r="W180" s="64">
        <v>0</v>
      </c>
      <c r="X180" s="43">
        <v>0</v>
      </c>
      <c r="Y180" s="64">
        <v>0</v>
      </c>
      <c r="Z180" s="43">
        <v>0</v>
      </c>
      <c r="AA180" s="64">
        <v>0</v>
      </c>
      <c r="AB180" s="43">
        <v>0</v>
      </c>
      <c r="AC180" s="64">
        <v>0</v>
      </c>
      <c r="AD180" s="53">
        <v>0</v>
      </c>
    </row>
    <row r="181" spans="1:30" ht="13.5" customHeight="1" x14ac:dyDescent="0.2">
      <c r="A181" s="28">
        <v>327</v>
      </c>
      <c r="B181" s="29" t="s">
        <v>211</v>
      </c>
      <c r="C181" s="107">
        <v>1</v>
      </c>
      <c r="D181" s="29" t="s">
        <v>0</v>
      </c>
      <c r="E181" s="29"/>
      <c r="F181" s="31">
        <v>25000</v>
      </c>
      <c r="G181" s="102"/>
      <c r="H181" s="31"/>
      <c r="I181" s="102"/>
      <c r="J181" s="31"/>
      <c r="K181" s="102"/>
      <c r="L181" s="31"/>
      <c r="M181" s="102"/>
      <c r="N181" s="31"/>
      <c r="O181" s="102"/>
      <c r="P181" s="31"/>
      <c r="Q181" s="102"/>
      <c r="R181" s="31"/>
      <c r="S181" s="102"/>
      <c r="T181" s="31"/>
      <c r="U181" s="102"/>
      <c r="V181" s="31"/>
      <c r="W181" s="102"/>
      <c r="X181" s="31"/>
      <c r="Y181" s="102"/>
      <c r="Z181" s="31"/>
      <c r="AA181" s="102"/>
      <c r="AB181" s="31"/>
      <c r="AC181" s="102"/>
      <c r="AD181" s="103"/>
    </row>
    <row r="182" spans="1:30" ht="38.25" x14ac:dyDescent="0.2">
      <c r="A182" s="38">
        <v>32701</v>
      </c>
      <c r="B182" s="49" t="s">
        <v>212</v>
      </c>
      <c r="C182" s="50">
        <v>1</v>
      </c>
      <c r="D182" s="49" t="s">
        <v>12</v>
      </c>
      <c r="E182" s="49"/>
      <c r="F182" s="43">
        <v>25000</v>
      </c>
      <c r="G182" s="45">
        <v>1</v>
      </c>
      <c r="H182" s="43">
        <v>25000</v>
      </c>
      <c r="I182" s="45">
        <v>0</v>
      </c>
      <c r="J182" s="43">
        <v>0</v>
      </c>
      <c r="K182" s="45">
        <v>0</v>
      </c>
      <c r="L182" s="43">
        <v>0</v>
      </c>
      <c r="M182" s="45">
        <v>0</v>
      </c>
      <c r="N182" s="43">
        <v>0</v>
      </c>
      <c r="O182" s="45">
        <v>0</v>
      </c>
      <c r="P182" s="43">
        <v>0</v>
      </c>
      <c r="Q182" s="45">
        <v>0</v>
      </c>
      <c r="R182" s="43">
        <v>0</v>
      </c>
      <c r="S182" s="45">
        <v>0</v>
      </c>
      <c r="T182" s="43">
        <v>0</v>
      </c>
      <c r="U182" s="45">
        <v>0</v>
      </c>
      <c r="V182" s="43">
        <v>0</v>
      </c>
      <c r="W182" s="45">
        <v>0</v>
      </c>
      <c r="X182" s="43">
        <v>0</v>
      </c>
      <c r="Y182" s="45">
        <v>0</v>
      </c>
      <c r="Z182" s="43">
        <v>0</v>
      </c>
      <c r="AA182" s="45">
        <v>0</v>
      </c>
      <c r="AB182" s="43">
        <v>0</v>
      </c>
      <c r="AC182" s="45">
        <v>0</v>
      </c>
      <c r="AD182" s="53">
        <v>0</v>
      </c>
    </row>
    <row r="183" spans="1:30" ht="25.5" x14ac:dyDescent="0.2">
      <c r="A183" s="28">
        <v>329</v>
      </c>
      <c r="B183" s="29" t="s">
        <v>13</v>
      </c>
      <c r="C183" s="107">
        <v>1</v>
      </c>
      <c r="D183" s="36" t="s">
        <v>0</v>
      </c>
      <c r="E183" s="73"/>
      <c r="F183" s="31">
        <v>600000</v>
      </c>
      <c r="G183" s="66"/>
      <c r="H183" s="33"/>
      <c r="I183" s="66"/>
      <c r="J183" s="33"/>
      <c r="K183" s="66"/>
      <c r="L183" s="33"/>
      <c r="M183" s="66"/>
      <c r="N183" s="33"/>
      <c r="O183" s="66"/>
      <c r="P183" s="33"/>
      <c r="Q183" s="66"/>
      <c r="R183" s="33"/>
      <c r="S183" s="66"/>
      <c r="T183" s="33"/>
      <c r="U183" s="66"/>
      <c r="V183" s="33"/>
      <c r="W183" s="66"/>
      <c r="X183" s="33"/>
      <c r="Y183" s="66"/>
      <c r="Z183" s="33"/>
      <c r="AA183" s="66"/>
      <c r="AB183" s="33"/>
      <c r="AC183" s="66"/>
      <c r="AD183" s="67"/>
    </row>
    <row r="184" spans="1:30" ht="25.5" x14ac:dyDescent="0.2">
      <c r="A184" s="38">
        <v>32901</v>
      </c>
      <c r="B184" s="39" t="s">
        <v>13</v>
      </c>
      <c r="C184" s="50">
        <v>1</v>
      </c>
      <c r="D184" s="46" t="s">
        <v>12</v>
      </c>
      <c r="E184" s="76"/>
      <c r="F184" s="43">
        <v>600000</v>
      </c>
      <c r="G184" s="64">
        <v>1</v>
      </c>
      <c r="H184" s="43">
        <v>600000</v>
      </c>
      <c r="I184" s="64">
        <v>0</v>
      </c>
      <c r="J184" s="43">
        <v>0</v>
      </c>
      <c r="K184" s="64">
        <v>0</v>
      </c>
      <c r="L184" s="43">
        <v>0</v>
      </c>
      <c r="M184" s="64">
        <v>0</v>
      </c>
      <c r="N184" s="43">
        <v>0</v>
      </c>
      <c r="O184" s="64">
        <v>0</v>
      </c>
      <c r="P184" s="43">
        <v>0</v>
      </c>
      <c r="Q184" s="64">
        <v>0</v>
      </c>
      <c r="R184" s="43">
        <v>0</v>
      </c>
      <c r="S184" s="64">
        <v>0</v>
      </c>
      <c r="T184" s="43">
        <v>0</v>
      </c>
      <c r="U184" s="64">
        <v>0</v>
      </c>
      <c r="V184" s="43">
        <v>0</v>
      </c>
      <c r="W184" s="64">
        <v>0</v>
      </c>
      <c r="X184" s="43">
        <v>0</v>
      </c>
      <c r="Y184" s="64">
        <v>0</v>
      </c>
      <c r="Z184" s="43">
        <v>0</v>
      </c>
      <c r="AA184" s="64">
        <v>0</v>
      </c>
      <c r="AB184" s="43">
        <v>0</v>
      </c>
      <c r="AC184" s="64">
        <v>0</v>
      </c>
      <c r="AD184" s="53">
        <v>0</v>
      </c>
    </row>
    <row r="185" spans="1:30" ht="15.75" customHeight="1" x14ac:dyDescent="0.2">
      <c r="A185" s="134">
        <v>5000</v>
      </c>
      <c r="B185" s="135" t="s">
        <v>11</v>
      </c>
      <c r="C185" s="136">
        <v>7</v>
      </c>
      <c r="D185" s="137" t="s">
        <v>10</v>
      </c>
      <c r="E185" s="137"/>
      <c r="F185" s="138">
        <v>103062.81</v>
      </c>
      <c r="G185" s="167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9"/>
    </row>
    <row r="186" spans="1:30" ht="15.75" customHeight="1" x14ac:dyDescent="0.2">
      <c r="A186" s="21">
        <v>5100</v>
      </c>
      <c r="B186" s="22" t="s">
        <v>9</v>
      </c>
      <c r="C186" s="23">
        <v>3</v>
      </c>
      <c r="D186" s="24" t="s">
        <v>0</v>
      </c>
      <c r="E186" s="24"/>
      <c r="F186" s="25">
        <v>92000</v>
      </c>
      <c r="G186" s="170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2"/>
    </row>
    <row r="187" spans="1:30" ht="15" customHeight="1" x14ac:dyDescent="0.2">
      <c r="A187" s="28">
        <v>511</v>
      </c>
      <c r="B187" s="29" t="s">
        <v>196</v>
      </c>
      <c r="C187" s="72">
        <v>1</v>
      </c>
      <c r="D187" s="73" t="s">
        <v>0</v>
      </c>
      <c r="E187" s="73"/>
      <c r="F187" s="31">
        <v>30000</v>
      </c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  <c r="AC187" s="173"/>
      <c r="AD187" s="174"/>
    </row>
    <row r="188" spans="1:30" ht="25.5" x14ac:dyDescent="0.2">
      <c r="A188" s="38">
        <v>51107</v>
      </c>
      <c r="B188" s="49" t="s">
        <v>197</v>
      </c>
      <c r="C188" s="160">
        <v>1</v>
      </c>
      <c r="D188" s="46" t="s">
        <v>0</v>
      </c>
      <c r="E188" s="46"/>
      <c r="F188" s="43">
        <v>30000</v>
      </c>
      <c r="G188" s="64">
        <v>1</v>
      </c>
      <c r="H188" s="175">
        <v>30000</v>
      </c>
      <c r="I188" s="64">
        <v>0</v>
      </c>
      <c r="J188" s="43">
        <v>0</v>
      </c>
      <c r="K188" s="64">
        <v>0</v>
      </c>
      <c r="L188" s="43">
        <v>0</v>
      </c>
      <c r="M188" s="64">
        <v>0</v>
      </c>
      <c r="N188" s="43">
        <v>0</v>
      </c>
      <c r="O188" s="64">
        <v>0</v>
      </c>
      <c r="P188" s="43">
        <v>0</v>
      </c>
      <c r="Q188" s="64">
        <v>0</v>
      </c>
      <c r="R188" s="43">
        <v>0</v>
      </c>
      <c r="S188" s="64">
        <v>0</v>
      </c>
      <c r="T188" s="43">
        <v>0</v>
      </c>
      <c r="U188" s="64">
        <v>0</v>
      </c>
      <c r="V188" s="43">
        <v>0</v>
      </c>
      <c r="W188" s="64">
        <v>0</v>
      </c>
      <c r="X188" s="43">
        <v>0</v>
      </c>
      <c r="Y188" s="64">
        <v>0</v>
      </c>
      <c r="Z188" s="43">
        <v>0</v>
      </c>
      <c r="AA188" s="64">
        <v>0</v>
      </c>
      <c r="AB188" s="43">
        <v>0</v>
      </c>
      <c r="AC188" s="64">
        <v>0</v>
      </c>
      <c r="AD188" s="53">
        <v>0</v>
      </c>
    </row>
    <row r="189" spans="1:30" ht="15.75" customHeight="1" x14ac:dyDescent="0.2">
      <c r="A189" s="28">
        <v>515</v>
      </c>
      <c r="B189" s="29" t="s">
        <v>8</v>
      </c>
      <c r="C189" s="72">
        <v>1</v>
      </c>
      <c r="D189" s="73" t="s">
        <v>0</v>
      </c>
      <c r="E189" s="73"/>
      <c r="F189" s="31">
        <v>60000</v>
      </c>
      <c r="G189" s="66"/>
      <c r="H189" s="33"/>
      <c r="I189" s="66"/>
      <c r="J189" s="33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7"/>
    </row>
    <row r="190" spans="1:30" ht="25.5" x14ac:dyDescent="0.2">
      <c r="A190" s="38">
        <v>51503</v>
      </c>
      <c r="B190" s="49" t="s">
        <v>7</v>
      </c>
      <c r="C190" s="75">
        <v>1</v>
      </c>
      <c r="D190" s="76" t="s">
        <v>0</v>
      </c>
      <c r="E190" s="76"/>
      <c r="F190" s="108">
        <v>60000</v>
      </c>
      <c r="G190" s="64">
        <v>1</v>
      </c>
      <c r="H190" s="64">
        <v>60000</v>
      </c>
      <c r="I190" s="64">
        <v>0</v>
      </c>
      <c r="J190" s="43">
        <v>0</v>
      </c>
      <c r="K190" s="64">
        <v>0</v>
      </c>
      <c r="L190" s="43">
        <v>0</v>
      </c>
      <c r="M190" s="64">
        <v>0</v>
      </c>
      <c r="N190" s="43">
        <v>0</v>
      </c>
      <c r="O190" s="64">
        <v>0</v>
      </c>
      <c r="P190" s="43">
        <v>0</v>
      </c>
      <c r="Q190" s="64">
        <v>0</v>
      </c>
      <c r="R190" s="43">
        <v>0</v>
      </c>
      <c r="S190" s="64">
        <v>0</v>
      </c>
      <c r="T190" s="43">
        <v>0</v>
      </c>
      <c r="U190" s="64">
        <v>0</v>
      </c>
      <c r="V190" s="43">
        <v>0</v>
      </c>
      <c r="W190" s="64">
        <v>0</v>
      </c>
      <c r="X190" s="43">
        <v>0</v>
      </c>
      <c r="Y190" s="64">
        <v>0</v>
      </c>
      <c r="Z190" s="43">
        <v>0</v>
      </c>
      <c r="AA190" s="64">
        <v>0</v>
      </c>
      <c r="AB190" s="43">
        <v>0</v>
      </c>
      <c r="AC190" s="64">
        <v>0</v>
      </c>
      <c r="AD190" s="53">
        <v>0</v>
      </c>
    </row>
    <row r="191" spans="1:30" ht="38.25" x14ac:dyDescent="0.2">
      <c r="A191" s="28">
        <v>519</v>
      </c>
      <c r="B191" s="29" t="s">
        <v>198</v>
      </c>
      <c r="C191" s="107">
        <v>1</v>
      </c>
      <c r="D191" s="73" t="s">
        <v>0</v>
      </c>
      <c r="E191" s="176"/>
      <c r="F191" s="31">
        <v>2000</v>
      </c>
      <c r="G191" s="89"/>
      <c r="H191" s="31"/>
      <c r="I191" s="89"/>
      <c r="J191" s="31"/>
      <c r="K191" s="89"/>
      <c r="L191" s="31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90"/>
    </row>
    <row r="192" spans="1:30" x14ac:dyDescent="0.2">
      <c r="A192" s="38">
        <v>51908</v>
      </c>
      <c r="B192" s="46" t="s">
        <v>199</v>
      </c>
      <c r="C192" s="50">
        <v>1</v>
      </c>
      <c r="D192" s="46" t="s">
        <v>0</v>
      </c>
      <c r="E192" s="177"/>
      <c r="F192" s="43">
        <v>2000</v>
      </c>
      <c r="G192" s="64">
        <v>1</v>
      </c>
      <c r="H192" s="43">
        <v>2000</v>
      </c>
      <c r="I192" s="64">
        <v>0</v>
      </c>
      <c r="J192" s="43">
        <v>0</v>
      </c>
      <c r="K192" s="64">
        <v>0</v>
      </c>
      <c r="L192" s="43">
        <v>0</v>
      </c>
      <c r="M192" s="64">
        <v>0</v>
      </c>
      <c r="N192" s="64">
        <v>0</v>
      </c>
      <c r="O192" s="64">
        <v>0</v>
      </c>
      <c r="P192" s="64">
        <v>0</v>
      </c>
      <c r="Q192" s="64">
        <v>0</v>
      </c>
      <c r="R192" s="64">
        <v>0</v>
      </c>
      <c r="S192" s="64">
        <v>0</v>
      </c>
      <c r="T192" s="64">
        <v>0</v>
      </c>
      <c r="U192" s="64">
        <v>0</v>
      </c>
      <c r="V192" s="64">
        <v>0</v>
      </c>
      <c r="W192" s="64">
        <v>0</v>
      </c>
      <c r="X192" s="64">
        <v>0</v>
      </c>
      <c r="Y192" s="64">
        <v>0</v>
      </c>
      <c r="Z192" s="64">
        <v>0</v>
      </c>
      <c r="AA192" s="64">
        <v>0</v>
      </c>
      <c r="AB192" s="64">
        <v>0</v>
      </c>
      <c r="AC192" s="64">
        <v>0</v>
      </c>
      <c r="AD192" s="156">
        <v>0</v>
      </c>
    </row>
    <row r="193" spans="1:30" ht="15" customHeight="1" x14ac:dyDescent="0.2">
      <c r="A193" s="21">
        <v>5600</v>
      </c>
      <c r="B193" s="22" t="s">
        <v>5</v>
      </c>
      <c r="C193" s="178">
        <v>2</v>
      </c>
      <c r="D193" s="22" t="s">
        <v>0</v>
      </c>
      <c r="E193" s="22"/>
      <c r="F193" s="179">
        <v>8062.81</v>
      </c>
      <c r="G193" s="162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4"/>
    </row>
    <row r="194" spans="1:30" ht="51" x14ac:dyDescent="0.2">
      <c r="A194" s="28">
        <v>564</v>
      </c>
      <c r="B194" s="29" t="s">
        <v>200</v>
      </c>
      <c r="C194" s="30">
        <v>1</v>
      </c>
      <c r="D194" s="29" t="s">
        <v>0</v>
      </c>
      <c r="E194" s="29"/>
      <c r="F194" s="180">
        <v>5000</v>
      </c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165"/>
    </row>
    <row r="195" spans="1:30" ht="76.5" x14ac:dyDescent="0.2">
      <c r="A195" s="38">
        <v>56401</v>
      </c>
      <c r="B195" s="49" t="s">
        <v>201</v>
      </c>
      <c r="C195" s="155">
        <v>1</v>
      </c>
      <c r="D195" s="49" t="s">
        <v>38</v>
      </c>
      <c r="E195" s="49"/>
      <c r="F195" s="181">
        <v>5000</v>
      </c>
      <c r="G195" s="64">
        <v>1</v>
      </c>
      <c r="H195" s="175">
        <v>5000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  <c r="O195" s="64">
        <v>0</v>
      </c>
      <c r="P195" s="64">
        <v>0</v>
      </c>
      <c r="Q195" s="64">
        <v>0</v>
      </c>
      <c r="R195" s="64">
        <v>0</v>
      </c>
      <c r="S195" s="64">
        <v>0</v>
      </c>
      <c r="T195" s="64">
        <v>0</v>
      </c>
      <c r="U195" s="64">
        <v>0</v>
      </c>
      <c r="V195" s="64">
        <v>0</v>
      </c>
      <c r="W195" s="64">
        <v>0</v>
      </c>
      <c r="X195" s="64">
        <v>0</v>
      </c>
      <c r="Y195" s="64">
        <v>0</v>
      </c>
      <c r="Z195" s="64">
        <v>0</v>
      </c>
      <c r="AA195" s="64">
        <v>0</v>
      </c>
      <c r="AB195" s="64">
        <v>0</v>
      </c>
      <c r="AC195" s="64">
        <v>0</v>
      </c>
      <c r="AD195" s="156">
        <v>0</v>
      </c>
    </row>
    <row r="196" spans="1:30" ht="51" x14ac:dyDescent="0.2">
      <c r="A196" s="28">
        <v>565</v>
      </c>
      <c r="B196" s="29" t="s">
        <v>4</v>
      </c>
      <c r="C196" s="72">
        <v>1</v>
      </c>
      <c r="D196" s="73" t="s">
        <v>0</v>
      </c>
      <c r="E196" s="73"/>
      <c r="F196" s="31">
        <v>3062.81</v>
      </c>
      <c r="G196" s="66"/>
      <c r="H196" s="33"/>
      <c r="I196" s="66"/>
      <c r="J196" s="33"/>
      <c r="K196" s="66"/>
      <c r="L196" s="33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7"/>
    </row>
    <row r="197" spans="1:30" ht="25.5" x14ac:dyDescent="0.2">
      <c r="A197" s="38">
        <v>56502</v>
      </c>
      <c r="B197" s="182" t="s">
        <v>3</v>
      </c>
      <c r="C197" s="183">
        <v>1</v>
      </c>
      <c r="D197" s="46" t="s">
        <v>0</v>
      </c>
      <c r="E197" s="184"/>
      <c r="F197" s="185">
        <v>3062.81</v>
      </c>
      <c r="G197" s="186">
        <v>1</v>
      </c>
      <c r="H197" s="187">
        <v>3062.81</v>
      </c>
      <c r="I197" s="186">
        <v>0</v>
      </c>
      <c r="J197" s="188">
        <v>0</v>
      </c>
      <c r="K197" s="186">
        <v>0</v>
      </c>
      <c r="L197" s="188">
        <v>0</v>
      </c>
      <c r="M197" s="186">
        <v>0</v>
      </c>
      <c r="N197" s="186">
        <v>0</v>
      </c>
      <c r="O197" s="186">
        <v>0</v>
      </c>
      <c r="P197" s="186">
        <v>0</v>
      </c>
      <c r="Q197" s="186">
        <v>0</v>
      </c>
      <c r="R197" s="186">
        <v>0</v>
      </c>
      <c r="S197" s="186">
        <v>0</v>
      </c>
      <c r="T197" s="186">
        <v>0</v>
      </c>
      <c r="U197" s="186">
        <v>0</v>
      </c>
      <c r="V197" s="186">
        <v>0</v>
      </c>
      <c r="W197" s="186">
        <v>0</v>
      </c>
      <c r="X197" s="186">
        <v>0</v>
      </c>
      <c r="Y197" s="186">
        <v>0</v>
      </c>
      <c r="Z197" s="186">
        <v>0</v>
      </c>
      <c r="AA197" s="186">
        <v>0</v>
      </c>
      <c r="AB197" s="186">
        <v>0</v>
      </c>
      <c r="AC197" s="186">
        <v>0</v>
      </c>
      <c r="AD197" s="189">
        <v>0</v>
      </c>
    </row>
    <row r="198" spans="1:30" ht="25.5" x14ac:dyDescent="0.2">
      <c r="A198" s="21">
        <v>5900</v>
      </c>
      <c r="B198" s="190" t="s">
        <v>2</v>
      </c>
      <c r="C198" s="191">
        <v>1</v>
      </c>
      <c r="D198" s="192" t="s">
        <v>0</v>
      </c>
      <c r="E198" s="192"/>
      <c r="F198" s="193">
        <v>3000</v>
      </c>
      <c r="G198" s="162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4"/>
    </row>
    <row r="199" spans="1:30" x14ac:dyDescent="0.2">
      <c r="A199" s="28">
        <v>591</v>
      </c>
      <c r="B199" s="194" t="s">
        <v>1</v>
      </c>
      <c r="C199" s="195">
        <v>1</v>
      </c>
      <c r="D199" s="196" t="s">
        <v>0</v>
      </c>
      <c r="E199" s="196"/>
      <c r="F199" s="197">
        <v>3000</v>
      </c>
      <c r="G199" s="198"/>
      <c r="H199" s="199"/>
      <c r="I199" s="198"/>
      <c r="J199" s="199"/>
      <c r="K199" s="198"/>
      <c r="L199" s="199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1"/>
    </row>
    <row r="200" spans="1:30" x14ac:dyDescent="0.2">
      <c r="A200" s="38">
        <v>59101</v>
      </c>
      <c r="B200" s="49" t="s">
        <v>1</v>
      </c>
      <c r="C200" s="75">
        <v>1</v>
      </c>
      <c r="D200" s="46" t="s">
        <v>38</v>
      </c>
      <c r="E200" s="76"/>
      <c r="F200" s="43">
        <v>3000</v>
      </c>
      <c r="G200" s="64">
        <v>1</v>
      </c>
      <c r="H200" s="202">
        <v>3000</v>
      </c>
      <c r="I200" s="64">
        <v>0</v>
      </c>
      <c r="J200" s="44">
        <v>0</v>
      </c>
      <c r="K200" s="64">
        <v>0</v>
      </c>
      <c r="L200" s="44">
        <v>0</v>
      </c>
      <c r="M200" s="64">
        <v>0</v>
      </c>
      <c r="N200" s="64">
        <v>0</v>
      </c>
      <c r="O200" s="64">
        <v>0</v>
      </c>
      <c r="P200" s="64">
        <v>0</v>
      </c>
      <c r="Q200" s="64">
        <v>0</v>
      </c>
      <c r="R200" s="64">
        <v>0</v>
      </c>
      <c r="S200" s="64">
        <v>0</v>
      </c>
      <c r="T200" s="64">
        <v>0</v>
      </c>
      <c r="U200" s="64">
        <v>0</v>
      </c>
      <c r="V200" s="64">
        <v>0</v>
      </c>
      <c r="W200" s="64">
        <v>0</v>
      </c>
      <c r="X200" s="64">
        <v>0</v>
      </c>
      <c r="Y200" s="64">
        <v>0</v>
      </c>
      <c r="Z200" s="64">
        <v>0</v>
      </c>
      <c r="AA200" s="64">
        <v>0</v>
      </c>
      <c r="AB200" s="64">
        <v>0</v>
      </c>
      <c r="AC200" s="64">
        <v>0</v>
      </c>
      <c r="AD200" s="156">
        <v>0</v>
      </c>
    </row>
    <row r="201" spans="1:3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</sheetData>
  <mergeCells count="14">
    <mergeCell ref="G186:AD186"/>
    <mergeCell ref="G193:AD193"/>
    <mergeCell ref="G198:AD198"/>
    <mergeCell ref="G146:AD146"/>
    <mergeCell ref="G149:AD149"/>
    <mergeCell ref="G160:AD160"/>
    <mergeCell ref="G161:AD161"/>
    <mergeCell ref="G174:AD174"/>
    <mergeCell ref="G185:AD185"/>
    <mergeCell ref="G138:AD138"/>
    <mergeCell ref="A2:AD2"/>
    <mergeCell ref="A3:AD3"/>
    <mergeCell ref="G11:AD11"/>
    <mergeCell ref="G85:AD85"/>
  </mergeCells>
  <printOptions horizontalCentered="1"/>
  <pageMargins left="0.98425196850393704" right="0.51181102362204722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PRESUP.2021</vt:lpstr>
    </vt:vector>
  </TitlesOfParts>
  <Company>Secretaria de Turismo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Turismo</dc:creator>
  <cp:lastModifiedBy>saf163</cp:lastModifiedBy>
  <cp:lastPrinted>2020-10-28T19:03:59Z</cp:lastPrinted>
  <dcterms:created xsi:type="dcterms:W3CDTF">2016-03-18T21:26:09Z</dcterms:created>
  <dcterms:modified xsi:type="dcterms:W3CDTF">2021-03-25T18:23:47Z</dcterms:modified>
</cp:coreProperties>
</file>